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7400" windowHeight="12435" tabRatio="838"/>
  </bookViews>
  <sheets>
    <sheet name="25 martie 2025" sheetId="118" r:id="rId1"/>
  </sheets>
  <definedNames>
    <definedName name="_xlnm.Database" localSheetId="0">#REF!</definedName>
    <definedName name="_xlnm.Database">#REF!</definedName>
    <definedName name="_xlnm.Print_Titles" localSheetId="0">'25 martie 2025'!$21:$25</definedName>
  </definedNames>
  <calcPr calcId="125725"/>
</workbook>
</file>

<file path=xl/calcChain.xml><?xml version="1.0" encoding="utf-8"?>
<calcChain xmlns="http://schemas.openxmlformats.org/spreadsheetml/2006/main">
  <c r="E314" i="118"/>
  <c r="F314"/>
  <c r="G314"/>
  <c r="H314"/>
  <c r="I314"/>
  <c r="D314"/>
  <c r="E315"/>
  <c r="F315"/>
  <c r="G315"/>
  <c r="H315"/>
  <c r="I315"/>
  <c r="D315"/>
  <c r="E2433" l="1"/>
  <c r="F2433"/>
  <c r="G2433"/>
  <c r="H2433"/>
  <c r="I2433"/>
  <c r="D2433"/>
  <c r="E2434"/>
  <c r="F2434"/>
  <c r="G2434"/>
  <c r="H2434"/>
  <c r="I2434"/>
  <c r="D2434"/>
  <c r="C2458"/>
  <c r="C2457"/>
  <c r="E1830"/>
  <c r="F1830"/>
  <c r="G1830"/>
  <c r="H1830"/>
  <c r="I1830"/>
  <c r="D1830"/>
  <c r="E1831"/>
  <c r="F1831"/>
  <c r="G1831"/>
  <c r="H1831"/>
  <c r="I1831"/>
  <c r="D1831"/>
  <c r="C1853"/>
  <c r="C1852"/>
  <c r="E1393"/>
  <c r="E1391" s="1"/>
  <c r="E634" s="1"/>
  <c r="F1393"/>
  <c r="F1391" s="1"/>
  <c r="F634" s="1"/>
  <c r="G1393"/>
  <c r="G1391" s="1"/>
  <c r="G634" s="1"/>
  <c r="H1393"/>
  <c r="H1391" s="1"/>
  <c r="H634" s="1"/>
  <c r="I1393"/>
  <c r="I1391" s="1"/>
  <c r="I634" s="1"/>
  <c r="D1393"/>
  <c r="D1391" s="1"/>
  <c r="D634" s="1"/>
  <c r="E1394"/>
  <c r="E1392" s="1"/>
  <c r="E635" s="1"/>
  <c r="F1394"/>
  <c r="F1392" s="1"/>
  <c r="F635" s="1"/>
  <c r="G1394"/>
  <c r="G1392" s="1"/>
  <c r="G635" s="1"/>
  <c r="H1394"/>
  <c r="H1392" s="1"/>
  <c r="H635" s="1"/>
  <c r="I1394"/>
  <c r="I1392" s="1"/>
  <c r="I635" s="1"/>
  <c r="D1394"/>
  <c r="D1392" s="1"/>
  <c r="D635" l="1"/>
  <c r="C1396"/>
  <c r="C1395"/>
  <c r="C1392" l="1"/>
  <c r="C1391"/>
  <c r="C1393"/>
  <c r="C1394"/>
  <c r="E2332" l="1"/>
  <c r="F2332"/>
  <c r="G2332"/>
  <c r="H2332"/>
  <c r="I2332"/>
  <c r="D2332"/>
  <c r="E2333"/>
  <c r="F2333"/>
  <c r="G2333"/>
  <c r="H2333"/>
  <c r="I2333"/>
  <c r="D2333"/>
  <c r="E2342"/>
  <c r="F2342"/>
  <c r="G2342"/>
  <c r="H2342"/>
  <c r="I2342"/>
  <c r="D2342"/>
  <c r="E2343"/>
  <c r="F2343"/>
  <c r="G2343"/>
  <c r="H2343"/>
  <c r="I2343"/>
  <c r="D2343"/>
  <c r="E2364"/>
  <c r="F2364"/>
  <c r="G2364"/>
  <c r="H2364"/>
  <c r="I2364"/>
  <c r="D2364"/>
  <c r="E2365"/>
  <c r="F2365"/>
  <c r="G2365"/>
  <c r="H2365"/>
  <c r="I2365"/>
  <c r="D2365"/>
  <c r="E2370"/>
  <c r="F2370"/>
  <c r="G2370"/>
  <c r="H2370"/>
  <c r="I2370"/>
  <c r="D2370"/>
  <c r="E2371"/>
  <c r="F2371"/>
  <c r="G2371"/>
  <c r="H2371"/>
  <c r="I2371"/>
  <c r="D2371"/>
  <c r="E2602"/>
  <c r="F2602"/>
  <c r="G2602"/>
  <c r="H2602"/>
  <c r="E2603"/>
  <c r="F2603"/>
  <c r="G2603"/>
  <c r="H2603"/>
  <c r="C2609"/>
  <c r="C2608"/>
  <c r="I2606"/>
  <c r="I2602" s="1"/>
  <c r="I2607"/>
  <c r="I2603" s="1"/>
  <c r="E2574" l="1"/>
  <c r="E2575"/>
  <c r="F2574"/>
  <c r="G2574"/>
  <c r="H2574"/>
  <c r="I2574"/>
  <c r="D2574"/>
  <c r="F2575"/>
  <c r="G2575"/>
  <c r="H2575"/>
  <c r="I2575"/>
  <c r="E2566"/>
  <c r="F2566"/>
  <c r="G2566"/>
  <c r="H2566"/>
  <c r="I2566"/>
  <c r="E2567"/>
  <c r="F2567"/>
  <c r="G2567"/>
  <c r="H2567"/>
  <c r="I2567"/>
  <c r="D2566"/>
  <c r="D2567"/>
  <c r="E2570" l="1"/>
  <c r="F2570"/>
  <c r="G2570"/>
  <c r="H2570"/>
  <c r="I2570"/>
  <c r="D2570"/>
  <c r="E2571"/>
  <c r="F2571"/>
  <c r="G2571"/>
  <c r="H2571"/>
  <c r="I2571"/>
  <c r="D2571"/>
  <c r="D2575" l="1"/>
  <c r="C2583"/>
  <c r="C2582"/>
  <c r="C2581"/>
  <c r="C2580"/>
  <c r="C2579"/>
  <c r="C2578"/>
  <c r="C2577"/>
  <c r="C2576"/>
  <c r="E2480"/>
  <c r="F2480"/>
  <c r="G2480"/>
  <c r="H2480"/>
  <c r="I2480"/>
  <c r="D2480"/>
  <c r="E2481"/>
  <c r="F2481"/>
  <c r="G2481"/>
  <c r="H2481"/>
  <c r="I2481"/>
  <c r="D2481"/>
  <c r="C2543"/>
  <c r="C2542"/>
  <c r="C2541"/>
  <c r="C2540"/>
  <c r="C2539"/>
  <c r="C2538"/>
  <c r="C2537"/>
  <c r="C2536"/>
  <c r="E2465"/>
  <c r="F2465"/>
  <c r="F2463" s="1"/>
  <c r="G2465"/>
  <c r="G2463" s="1"/>
  <c r="H2465"/>
  <c r="H2463" s="1"/>
  <c r="I2465"/>
  <c r="I2463" s="1"/>
  <c r="D2465"/>
  <c r="D2463" s="1"/>
  <c r="E2466"/>
  <c r="E2464" s="1"/>
  <c r="F2466"/>
  <c r="F2464" s="1"/>
  <c r="G2466"/>
  <c r="G2464" s="1"/>
  <c r="H2466"/>
  <c r="H2464" s="1"/>
  <c r="I2466"/>
  <c r="I2464" s="1"/>
  <c r="D2466"/>
  <c r="D2464" s="1"/>
  <c r="C2468"/>
  <c r="C2467"/>
  <c r="C2456"/>
  <c r="C2455"/>
  <c r="C2454"/>
  <c r="C2453"/>
  <c r="C2452"/>
  <c r="C2451"/>
  <c r="C2450"/>
  <c r="C2449"/>
  <c r="E2396"/>
  <c r="F2396"/>
  <c r="G2396"/>
  <c r="H2396"/>
  <c r="D2396"/>
  <c r="E2397"/>
  <c r="F2397"/>
  <c r="G2397"/>
  <c r="H2397"/>
  <c r="D2397"/>
  <c r="C2403"/>
  <c r="C2402"/>
  <c r="I2408"/>
  <c r="I2409"/>
  <c r="E2380"/>
  <c r="F2380"/>
  <c r="G2380"/>
  <c r="H2380"/>
  <c r="I2380"/>
  <c r="D2380"/>
  <c r="E2381"/>
  <c r="F2381"/>
  <c r="G2381"/>
  <c r="H2381"/>
  <c r="I2381"/>
  <c r="D2381"/>
  <c r="C2389"/>
  <c r="C2388"/>
  <c r="C2387"/>
  <c r="C2386"/>
  <c r="C2341"/>
  <c r="C2340"/>
  <c r="E2374"/>
  <c r="F2374"/>
  <c r="G2374"/>
  <c r="H2374"/>
  <c r="I2374"/>
  <c r="D2374"/>
  <c r="E2375"/>
  <c r="F2375"/>
  <c r="G2375"/>
  <c r="H2375"/>
  <c r="I2375"/>
  <c r="D2375"/>
  <c r="C2379"/>
  <c r="C2378"/>
  <c r="C2320"/>
  <c r="C2319"/>
  <c r="I2318"/>
  <c r="H2318"/>
  <c r="G2318"/>
  <c r="F2318"/>
  <c r="E2318"/>
  <c r="D2318"/>
  <c r="I2317"/>
  <c r="H2317"/>
  <c r="G2317"/>
  <c r="F2317"/>
  <c r="E2317"/>
  <c r="D2317"/>
  <c r="C2316"/>
  <c r="C2315"/>
  <c r="I2314"/>
  <c r="H2314"/>
  <c r="G2314"/>
  <c r="F2314"/>
  <c r="E2314"/>
  <c r="D2314"/>
  <c r="I2313"/>
  <c r="H2313"/>
  <c r="G2313"/>
  <c r="F2313"/>
  <c r="E2313"/>
  <c r="D2313"/>
  <c r="E2232"/>
  <c r="E2230" s="1"/>
  <c r="F2232"/>
  <c r="F2230" s="1"/>
  <c r="G2232"/>
  <c r="G2230" s="1"/>
  <c r="H2232"/>
  <c r="H2230" s="1"/>
  <c r="I2232"/>
  <c r="I2230" s="1"/>
  <c r="D2232"/>
  <c r="D2230" s="1"/>
  <c r="E2233"/>
  <c r="E2231" s="1"/>
  <c r="F2233"/>
  <c r="F2231" s="1"/>
  <c r="G2233"/>
  <c r="G2231" s="1"/>
  <c r="H2233"/>
  <c r="H2231" s="1"/>
  <c r="I2233"/>
  <c r="I2231" s="1"/>
  <c r="D2233"/>
  <c r="D2231" s="1"/>
  <c r="C2259"/>
  <c r="C2258"/>
  <c r="F2120"/>
  <c r="G2120"/>
  <c r="H2120"/>
  <c r="E2121"/>
  <c r="F2121"/>
  <c r="G2121"/>
  <c r="H2121"/>
  <c r="C2177"/>
  <c r="C2176"/>
  <c r="E1897"/>
  <c r="F1897"/>
  <c r="G1897"/>
  <c r="H1897"/>
  <c r="I1897"/>
  <c r="D1897"/>
  <c r="E1898"/>
  <c r="F1898"/>
  <c r="G1898"/>
  <c r="H1898"/>
  <c r="I1898"/>
  <c r="D1898"/>
  <c r="C1998"/>
  <c r="C1997"/>
  <c r="E1156"/>
  <c r="F1156"/>
  <c r="G1156"/>
  <c r="H1156"/>
  <c r="I1156"/>
  <c r="D1156"/>
  <c r="E1157"/>
  <c r="F1157"/>
  <c r="G1157"/>
  <c r="H1157"/>
  <c r="I1157"/>
  <c r="D1157"/>
  <c r="C1169"/>
  <c r="C1168"/>
  <c r="I394"/>
  <c r="I395"/>
  <c r="C2575" l="1"/>
  <c r="C2574"/>
  <c r="C2465"/>
  <c r="E2463"/>
  <c r="C2466"/>
  <c r="C2318"/>
  <c r="C2317"/>
  <c r="C2313"/>
  <c r="C2314"/>
  <c r="E2065"/>
  <c r="F2065"/>
  <c r="G2065"/>
  <c r="H2065"/>
  <c r="I2065"/>
  <c r="D2065"/>
  <c r="E2066"/>
  <c r="F2066"/>
  <c r="G2066"/>
  <c r="H2066"/>
  <c r="I2066"/>
  <c r="D2066"/>
  <c r="E2059"/>
  <c r="F2059"/>
  <c r="G2059"/>
  <c r="H2059"/>
  <c r="I2059"/>
  <c r="D2059"/>
  <c r="E2060"/>
  <c r="F2060"/>
  <c r="G2060"/>
  <c r="H2060"/>
  <c r="I2060"/>
  <c r="D2060"/>
  <c r="E2051"/>
  <c r="F2051"/>
  <c r="G2051"/>
  <c r="H2051"/>
  <c r="I2051"/>
  <c r="D2051"/>
  <c r="E2052"/>
  <c r="F2052"/>
  <c r="G2052"/>
  <c r="H2052"/>
  <c r="I2052"/>
  <c r="D2052"/>
  <c r="E2039"/>
  <c r="F2039"/>
  <c r="G2039"/>
  <c r="H2039"/>
  <c r="I2039"/>
  <c r="D2039"/>
  <c r="E2040"/>
  <c r="F2040"/>
  <c r="G2040"/>
  <c r="H2040"/>
  <c r="I2040"/>
  <c r="D2040"/>
  <c r="E1999"/>
  <c r="F1999"/>
  <c r="G1999"/>
  <c r="H1999"/>
  <c r="I1999"/>
  <c r="D1999"/>
  <c r="E2000"/>
  <c r="F2000"/>
  <c r="G2000"/>
  <c r="H2000"/>
  <c r="I2000"/>
  <c r="D2000"/>
  <c r="C2026"/>
  <c r="C2025"/>
  <c r="C2024"/>
  <c r="C2023"/>
  <c r="C1996"/>
  <c r="C1995"/>
  <c r="C1994"/>
  <c r="C1993"/>
  <c r="C1992"/>
  <c r="C1991"/>
  <c r="C1990"/>
  <c r="C1989"/>
  <c r="C1988"/>
  <c r="C1987"/>
  <c r="C1986"/>
  <c r="C1985"/>
  <c r="C1982"/>
  <c r="C1981"/>
  <c r="C1980"/>
  <c r="C1979"/>
  <c r="C1978"/>
  <c r="C1977"/>
  <c r="C1976"/>
  <c r="C1975"/>
  <c r="C1974"/>
  <c r="C1973"/>
  <c r="E1854" l="1"/>
  <c r="F1854"/>
  <c r="G1854"/>
  <c r="H1854"/>
  <c r="E1855"/>
  <c r="F1855"/>
  <c r="G1855"/>
  <c r="H1855"/>
  <c r="E1878"/>
  <c r="F1878"/>
  <c r="G1878"/>
  <c r="H1878"/>
  <c r="I1878"/>
  <c r="D1878"/>
  <c r="E1879"/>
  <c r="F1879"/>
  <c r="G1879"/>
  <c r="H1879"/>
  <c r="I1879"/>
  <c r="D1879"/>
  <c r="C1885"/>
  <c r="C1884"/>
  <c r="C1869"/>
  <c r="C1868"/>
  <c r="E1816"/>
  <c r="F1816"/>
  <c r="G1816"/>
  <c r="H1816"/>
  <c r="I1816"/>
  <c r="D1816"/>
  <c r="E1817"/>
  <c r="F1817"/>
  <c r="G1817"/>
  <c r="H1817"/>
  <c r="I1817"/>
  <c r="D1817"/>
  <c r="C1821"/>
  <c r="C1820"/>
  <c r="F1667"/>
  <c r="G1667"/>
  <c r="H1667"/>
  <c r="E1668"/>
  <c r="F1668"/>
  <c r="G1668"/>
  <c r="H1668"/>
  <c r="D1668"/>
  <c r="C1716"/>
  <c r="C1715"/>
  <c r="C1714"/>
  <c r="C1713"/>
  <c r="E1763"/>
  <c r="F1763"/>
  <c r="G1763"/>
  <c r="H1763"/>
  <c r="I1763"/>
  <c r="E1764"/>
  <c r="F1764"/>
  <c r="G1764"/>
  <c r="H1764"/>
  <c r="I1764"/>
  <c r="C1776"/>
  <c r="C1775"/>
  <c r="C1774"/>
  <c r="C1773"/>
  <c r="C1772"/>
  <c r="C1771"/>
  <c r="C1770"/>
  <c r="C1769"/>
  <c r="E1793"/>
  <c r="F1793"/>
  <c r="G1793"/>
  <c r="H1793"/>
  <c r="I1793"/>
  <c r="D1793"/>
  <c r="E1794"/>
  <c r="F1794"/>
  <c r="G1794"/>
  <c r="H1794"/>
  <c r="I1794"/>
  <c r="D1794"/>
  <c r="C1800"/>
  <c r="C1799"/>
  <c r="E1801"/>
  <c r="F1801"/>
  <c r="G1801"/>
  <c r="H1801"/>
  <c r="I1801"/>
  <c r="D1801"/>
  <c r="E1802"/>
  <c r="F1802"/>
  <c r="G1802"/>
  <c r="H1802"/>
  <c r="I1802"/>
  <c r="D1802"/>
  <c r="C1804"/>
  <c r="C1803"/>
  <c r="E1755"/>
  <c r="F1755"/>
  <c r="G1755"/>
  <c r="H1755"/>
  <c r="I1755"/>
  <c r="D1755"/>
  <c r="E1756"/>
  <c r="F1756"/>
  <c r="G1756"/>
  <c r="H1756"/>
  <c r="I1756"/>
  <c r="D1756"/>
  <c r="E1777"/>
  <c r="F1777"/>
  <c r="G1777"/>
  <c r="H1777"/>
  <c r="D1777"/>
  <c r="E1778"/>
  <c r="F1778"/>
  <c r="G1778"/>
  <c r="H1778"/>
  <c r="D1778"/>
  <c r="E1717"/>
  <c r="F1717"/>
  <c r="G1717"/>
  <c r="H1717"/>
  <c r="E1718"/>
  <c r="F1718"/>
  <c r="G1718"/>
  <c r="H1718"/>
  <c r="I1718"/>
  <c r="D1718"/>
  <c r="C1802" l="1"/>
  <c r="C1801"/>
  <c r="E1552"/>
  <c r="F1552"/>
  <c r="G1552"/>
  <c r="H1552"/>
  <c r="E1553"/>
  <c r="F1553"/>
  <c r="G1553"/>
  <c r="H1553"/>
  <c r="E1635"/>
  <c r="F1635"/>
  <c r="G1635"/>
  <c r="H1635"/>
  <c r="I1635"/>
  <c r="D1635"/>
  <c r="E1636"/>
  <c r="F1636"/>
  <c r="G1636"/>
  <c r="H1636"/>
  <c r="I1636"/>
  <c r="D1636"/>
  <c r="C1640"/>
  <c r="C1639"/>
  <c r="C1634"/>
  <c r="C1633"/>
  <c r="I1632"/>
  <c r="H1632"/>
  <c r="G1632"/>
  <c r="F1632"/>
  <c r="E1632"/>
  <c r="D1632"/>
  <c r="I1631"/>
  <c r="H1631"/>
  <c r="G1631"/>
  <c r="F1631"/>
  <c r="E1631"/>
  <c r="D1631"/>
  <c r="C1619"/>
  <c r="C1618"/>
  <c r="C1617"/>
  <c r="C1616"/>
  <c r="E1515"/>
  <c r="F1515"/>
  <c r="G1515"/>
  <c r="H1515"/>
  <c r="I1515"/>
  <c r="D1515"/>
  <c r="E1516"/>
  <c r="F1516"/>
  <c r="G1516"/>
  <c r="H1516"/>
  <c r="I1516"/>
  <c r="D1516"/>
  <c r="C1520"/>
  <c r="C1519"/>
  <c r="E1500"/>
  <c r="F1500"/>
  <c r="G1500"/>
  <c r="H1500"/>
  <c r="I1500"/>
  <c r="D1500"/>
  <c r="E1501"/>
  <c r="F1501"/>
  <c r="G1501"/>
  <c r="H1501"/>
  <c r="I1501"/>
  <c r="D1501"/>
  <c r="C1505"/>
  <c r="C1504"/>
  <c r="C1503"/>
  <c r="C1502"/>
  <c r="C1493"/>
  <c r="C1492"/>
  <c r="I1491"/>
  <c r="H1491"/>
  <c r="G1491"/>
  <c r="F1491"/>
  <c r="E1491"/>
  <c r="D1491"/>
  <c r="I1490"/>
  <c r="H1490"/>
  <c r="G1490"/>
  <c r="F1490"/>
  <c r="E1490"/>
  <c r="D1490"/>
  <c r="E1484"/>
  <c r="F1484"/>
  <c r="G1484"/>
  <c r="H1484"/>
  <c r="I1484"/>
  <c r="D1484"/>
  <c r="E1485"/>
  <c r="F1485"/>
  <c r="G1485"/>
  <c r="H1485"/>
  <c r="I1485"/>
  <c r="D1485"/>
  <c r="C1489"/>
  <c r="C1488"/>
  <c r="E1472"/>
  <c r="F1472"/>
  <c r="G1472"/>
  <c r="H1472"/>
  <c r="I1472"/>
  <c r="D1472"/>
  <c r="E1473"/>
  <c r="F1473"/>
  <c r="G1473"/>
  <c r="H1473"/>
  <c r="I1473"/>
  <c r="D1473"/>
  <c r="C1483"/>
  <c r="C1482"/>
  <c r="C1481"/>
  <c r="C1480"/>
  <c r="D1215"/>
  <c r="E1421"/>
  <c r="F1421"/>
  <c r="G1421"/>
  <c r="H1421"/>
  <c r="I1421"/>
  <c r="D1421"/>
  <c r="E1422"/>
  <c r="F1422"/>
  <c r="G1422"/>
  <c r="H1422"/>
  <c r="I1422"/>
  <c r="D1422"/>
  <c r="C1426"/>
  <c r="C1425"/>
  <c r="I1399"/>
  <c r="E1399"/>
  <c r="F1399"/>
  <c r="G1399"/>
  <c r="H1399"/>
  <c r="D1399"/>
  <c r="E1400"/>
  <c r="F1400"/>
  <c r="G1400"/>
  <c r="H1400"/>
  <c r="I1400"/>
  <c r="D1400"/>
  <c r="C1420"/>
  <c r="C1419"/>
  <c r="C1418"/>
  <c r="C1417"/>
  <c r="C1416"/>
  <c r="C1415"/>
  <c r="C1414"/>
  <c r="C1413"/>
  <c r="C1412"/>
  <c r="C1411"/>
  <c r="C1410"/>
  <c r="C1409"/>
  <c r="C1286"/>
  <c r="E1359"/>
  <c r="F1359"/>
  <c r="G1359"/>
  <c r="H1359"/>
  <c r="I1359"/>
  <c r="E1360"/>
  <c r="F1360"/>
  <c r="G1360"/>
  <c r="H1360"/>
  <c r="I1360"/>
  <c r="C1370"/>
  <c r="C1369"/>
  <c r="C1368"/>
  <c r="C1367"/>
  <c r="C1366"/>
  <c r="C1365"/>
  <c r="E1377"/>
  <c r="F1377"/>
  <c r="G1377"/>
  <c r="H1377"/>
  <c r="I1377"/>
  <c r="E1378"/>
  <c r="F1378"/>
  <c r="G1378"/>
  <c r="H1378"/>
  <c r="I1378"/>
  <c r="C1390"/>
  <c r="C1389"/>
  <c r="C1388"/>
  <c r="C1387"/>
  <c r="C1386"/>
  <c r="C1385"/>
  <c r="C1384"/>
  <c r="C1383"/>
  <c r="C1382"/>
  <c r="C1381"/>
  <c r="E1287"/>
  <c r="F1287"/>
  <c r="G1287"/>
  <c r="H1287"/>
  <c r="I1287"/>
  <c r="E1288"/>
  <c r="F1288"/>
  <c r="G1288"/>
  <c r="H1288"/>
  <c r="I1288"/>
  <c r="C1293"/>
  <c r="C1294"/>
  <c r="C1295"/>
  <c r="C1296"/>
  <c r="C1297"/>
  <c r="C1298"/>
  <c r="C1299"/>
  <c r="C1300"/>
  <c r="C1301"/>
  <c r="C1302"/>
  <c r="C1303"/>
  <c r="C1304"/>
  <c r="C1305"/>
  <c r="C1306"/>
  <c r="C1356"/>
  <c r="C1355"/>
  <c r="E1251"/>
  <c r="E1252"/>
  <c r="C1284"/>
  <c r="C1283"/>
  <c r="C1282"/>
  <c r="C1281"/>
  <c r="I1280"/>
  <c r="H1280"/>
  <c r="G1280"/>
  <c r="F1280"/>
  <c r="D1280"/>
  <c r="I1279"/>
  <c r="H1279"/>
  <c r="G1279"/>
  <c r="F1279"/>
  <c r="D1279"/>
  <c r="C1278"/>
  <c r="C1277"/>
  <c r="I1276"/>
  <c r="H1276"/>
  <c r="G1276"/>
  <c r="F1276"/>
  <c r="D1276"/>
  <c r="I1275"/>
  <c r="H1275"/>
  <c r="G1275"/>
  <c r="F1275"/>
  <c r="D1275"/>
  <c r="C1274"/>
  <c r="C1273"/>
  <c r="I1272"/>
  <c r="H1272"/>
  <c r="G1272"/>
  <c r="F1272"/>
  <c r="D1272"/>
  <c r="I1271"/>
  <c r="H1271"/>
  <c r="G1271"/>
  <c r="F1271"/>
  <c r="D1271"/>
  <c r="E1223"/>
  <c r="E1221" s="1"/>
  <c r="F1223"/>
  <c r="F1221" s="1"/>
  <c r="G1223"/>
  <c r="G1221" s="1"/>
  <c r="H1223"/>
  <c r="H1221" s="1"/>
  <c r="I1223"/>
  <c r="I1221" s="1"/>
  <c r="D1223"/>
  <c r="D1221" s="1"/>
  <c r="E1224"/>
  <c r="E1222" s="1"/>
  <c r="F1224"/>
  <c r="F1222" s="1"/>
  <c r="G1224"/>
  <c r="G1222" s="1"/>
  <c r="H1224"/>
  <c r="H1222" s="1"/>
  <c r="I1224"/>
  <c r="I1222" s="1"/>
  <c r="D1224"/>
  <c r="D1222" s="1"/>
  <c r="C1228"/>
  <c r="C1227"/>
  <c r="C1226"/>
  <c r="C1225"/>
  <c r="G1629" l="1"/>
  <c r="E1629"/>
  <c r="F1630"/>
  <c r="G1630"/>
  <c r="H1629"/>
  <c r="D1630"/>
  <c r="I1629"/>
  <c r="I1630"/>
  <c r="F1629"/>
  <c r="H1630"/>
  <c r="D1629"/>
  <c r="E1630"/>
  <c r="F1470"/>
  <c r="G1471"/>
  <c r="C1632"/>
  <c r="C1631"/>
  <c r="H1471"/>
  <c r="I1471"/>
  <c r="G1470"/>
  <c r="D1470"/>
  <c r="E1471"/>
  <c r="F1471"/>
  <c r="D1471"/>
  <c r="E1470"/>
  <c r="H1470"/>
  <c r="H1398"/>
  <c r="I1470"/>
  <c r="C1491"/>
  <c r="C1501"/>
  <c r="C1500"/>
  <c r="C1490"/>
  <c r="E1397"/>
  <c r="H1397"/>
  <c r="D1398"/>
  <c r="F1397"/>
  <c r="I1397"/>
  <c r="D1397"/>
  <c r="E1398"/>
  <c r="F1398"/>
  <c r="G1398"/>
  <c r="I1398"/>
  <c r="G1397"/>
  <c r="E1249"/>
  <c r="E1247" s="1"/>
  <c r="E1250"/>
  <c r="G1252"/>
  <c r="G1250" s="1"/>
  <c r="D1252"/>
  <c r="C1275"/>
  <c r="I1252"/>
  <c r="I1250" s="1"/>
  <c r="H1252"/>
  <c r="H1250" s="1"/>
  <c r="H1248" s="1"/>
  <c r="F1252"/>
  <c r="F1250" s="1"/>
  <c r="F1248" s="1"/>
  <c r="C1276"/>
  <c r="I1251"/>
  <c r="I1249" s="1"/>
  <c r="I1247" s="1"/>
  <c r="H1251"/>
  <c r="H1249" s="1"/>
  <c r="H1247" s="1"/>
  <c r="G1251"/>
  <c r="G1249" s="1"/>
  <c r="G1247" s="1"/>
  <c r="C1272"/>
  <c r="C1279"/>
  <c r="C1285"/>
  <c r="F1251"/>
  <c r="F1249" s="1"/>
  <c r="F1247" s="1"/>
  <c r="C1358"/>
  <c r="C1271"/>
  <c r="D1251"/>
  <c r="C1280"/>
  <c r="C1357"/>
  <c r="E1248" l="1"/>
  <c r="G1248"/>
  <c r="I1248"/>
  <c r="E1198"/>
  <c r="F1198"/>
  <c r="G1198"/>
  <c r="H1198"/>
  <c r="I1198"/>
  <c r="D1198"/>
  <c r="E1199"/>
  <c r="F1199"/>
  <c r="G1199"/>
  <c r="H1199"/>
  <c r="I1199"/>
  <c r="D1199"/>
  <c r="C1205"/>
  <c r="C1204"/>
  <c r="C1203"/>
  <c r="C1202"/>
  <c r="E1194"/>
  <c r="F1194"/>
  <c r="G1194"/>
  <c r="H1194"/>
  <c r="I1194"/>
  <c r="D1194"/>
  <c r="E1195"/>
  <c r="F1195"/>
  <c r="G1195"/>
  <c r="H1195"/>
  <c r="I1195"/>
  <c r="D1195"/>
  <c r="E1190"/>
  <c r="F1190"/>
  <c r="G1190"/>
  <c r="H1190"/>
  <c r="I1190"/>
  <c r="D1190"/>
  <c r="E1191"/>
  <c r="F1191"/>
  <c r="G1191"/>
  <c r="H1191"/>
  <c r="I1191"/>
  <c r="D1191"/>
  <c r="C1197"/>
  <c r="C1196"/>
  <c r="E1148"/>
  <c r="F1148"/>
  <c r="G1148"/>
  <c r="H1148"/>
  <c r="I1148"/>
  <c r="D1148"/>
  <c r="E1149"/>
  <c r="F1149"/>
  <c r="G1149"/>
  <c r="H1149"/>
  <c r="I1149"/>
  <c r="D1149"/>
  <c r="C1155"/>
  <c r="C1154"/>
  <c r="E1178"/>
  <c r="F1178"/>
  <c r="G1178"/>
  <c r="H1178"/>
  <c r="I1178"/>
  <c r="D1178"/>
  <c r="E1179"/>
  <c r="F1179"/>
  <c r="G1179"/>
  <c r="H1179"/>
  <c r="I1179"/>
  <c r="D1179"/>
  <c r="C1187"/>
  <c r="C1186"/>
  <c r="E904"/>
  <c r="F904"/>
  <c r="G904"/>
  <c r="H904"/>
  <c r="I904"/>
  <c r="D904"/>
  <c r="E905"/>
  <c r="F905"/>
  <c r="G905"/>
  <c r="H905"/>
  <c r="I905"/>
  <c r="D905"/>
  <c r="C987"/>
  <c r="C986"/>
  <c r="C985"/>
  <c r="C984"/>
  <c r="C983"/>
  <c r="C982"/>
  <c r="C981"/>
  <c r="C980"/>
  <c r="C979"/>
  <c r="C978"/>
  <c r="C977"/>
  <c r="C976"/>
  <c r="C975"/>
  <c r="C974"/>
  <c r="C973"/>
  <c r="C972"/>
  <c r="C971"/>
  <c r="C970"/>
  <c r="C969"/>
  <c r="C968"/>
  <c r="C967"/>
  <c r="C966"/>
  <c r="C965"/>
  <c r="C964"/>
  <c r="C963"/>
  <c r="C962"/>
  <c r="C961"/>
  <c r="C960"/>
  <c r="C959"/>
  <c r="C958"/>
  <c r="C957"/>
  <c r="C956"/>
  <c r="C955"/>
  <c r="C954"/>
  <c r="C953"/>
  <c r="C952"/>
  <c r="C951"/>
  <c r="C950"/>
  <c r="C949"/>
  <c r="C948"/>
  <c r="C947"/>
  <c r="C946"/>
  <c r="C945"/>
  <c r="C944"/>
  <c r="C943"/>
  <c r="C942"/>
  <c r="C941"/>
  <c r="C940"/>
  <c r="C939"/>
  <c r="C938"/>
  <c r="C937"/>
  <c r="C936"/>
  <c r="E1028"/>
  <c r="F1028"/>
  <c r="G1028"/>
  <c r="H1028"/>
  <c r="I1028"/>
  <c r="D1028"/>
  <c r="E1029"/>
  <c r="F1029"/>
  <c r="G1029"/>
  <c r="H1029"/>
  <c r="I1029"/>
  <c r="D1029"/>
  <c r="C1107"/>
  <c r="C1106"/>
  <c r="C1105"/>
  <c r="C1104"/>
  <c r="C1103"/>
  <c r="C1102"/>
  <c r="C1101"/>
  <c r="C1100"/>
  <c r="C1099"/>
  <c r="C1098"/>
  <c r="C1097"/>
  <c r="C1096"/>
  <c r="C1095"/>
  <c r="C1094"/>
  <c r="C1093"/>
  <c r="C1092"/>
  <c r="C1091"/>
  <c r="C1090"/>
  <c r="C1089"/>
  <c r="C1088"/>
  <c r="C1087"/>
  <c r="C1086"/>
  <c r="C1085"/>
  <c r="C1084"/>
  <c r="C1083"/>
  <c r="C1082"/>
  <c r="C1081"/>
  <c r="C1080"/>
  <c r="C1079"/>
  <c r="C1078"/>
  <c r="E1108"/>
  <c r="F1108"/>
  <c r="G1108"/>
  <c r="H1108"/>
  <c r="I1108"/>
  <c r="D1108"/>
  <c r="E1109"/>
  <c r="F1109"/>
  <c r="G1109"/>
  <c r="H1109"/>
  <c r="I1109"/>
  <c r="D1109"/>
  <c r="C1127"/>
  <c r="C1126"/>
  <c r="C1125"/>
  <c r="C1124"/>
  <c r="C1123"/>
  <c r="C1122"/>
  <c r="E988"/>
  <c r="F988"/>
  <c r="G988"/>
  <c r="H988"/>
  <c r="I988"/>
  <c r="D988"/>
  <c r="E989"/>
  <c r="F989"/>
  <c r="G989"/>
  <c r="H989"/>
  <c r="I989"/>
  <c r="D989"/>
  <c r="C1027"/>
  <c r="C1026"/>
  <c r="C1025"/>
  <c r="C1024"/>
  <c r="C1023"/>
  <c r="C1022"/>
  <c r="E892"/>
  <c r="F892"/>
  <c r="G892"/>
  <c r="H892"/>
  <c r="I892"/>
  <c r="D892"/>
  <c r="E893"/>
  <c r="F893"/>
  <c r="G893"/>
  <c r="H893"/>
  <c r="I893"/>
  <c r="D893"/>
  <c r="C897"/>
  <c r="C896"/>
  <c r="D1189" l="1"/>
  <c r="H1189"/>
  <c r="F1188"/>
  <c r="E1188"/>
  <c r="G1188"/>
  <c r="I1188"/>
  <c r="G1189"/>
  <c r="E1189"/>
  <c r="D1188"/>
  <c r="I1189"/>
  <c r="F1189"/>
  <c r="H1188"/>
  <c r="C1195"/>
  <c r="C1194"/>
  <c r="F657" l="1"/>
  <c r="E658"/>
  <c r="F658"/>
  <c r="G658"/>
  <c r="H658"/>
  <c r="I658"/>
  <c r="D658"/>
  <c r="C692"/>
  <c r="C691"/>
  <c r="E856"/>
  <c r="E854" s="1"/>
  <c r="F856"/>
  <c r="G856"/>
  <c r="G854" s="1"/>
  <c r="H856"/>
  <c r="H854" s="1"/>
  <c r="I856"/>
  <c r="I854" s="1"/>
  <c r="D856"/>
  <c r="D854" s="1"/>
  <c r="E857"/>
  <c r="E855" s="1"/>
  <c r="F857"/>
  <c r="F855" s="1"/>
  <c r="G857"/>
  <c r="G855" s="1"/>
  <c r="H857"/>
  <c r="H855" s="1"/>
  <c r="I857"/>
  <c r="I855" s="1"/>
  <c r="D857"/>
  <c r="D855" s="1"/>
  <c r="C859"/>
  <c r="C858"/>
  <c r="E840"/>
  <c r="F840"/>
  <c r="G840"/>
  <c r="H840"/>
  <c r="I840"/>
  <c r="D840"/>
  <c r="E841"/>
  <c r="F841"/>
  <c r="G841"/>
  <c r="H841"/>
  <c r="I841"/>
  <c r="D841"/>
  <c r="C853"/>
  <c r="C852"/>
  <c r="C851"/>
  <c r="C850"/>
  <c r="E802"/>
  <c r="F802"/>
  <c r="G802"/>
  <c r="H802"/>
  <c r="I802"/>
  <c r="E803"/>
  <c r="F803"/>
  <c r="G803"/>
  <c r="H803"/>
  <c r="I803"/>
  <c r="C839"/>
  <c r="C838"/>
  <c r="C837"/>
  <c r="C836"/>
  <c r="C835"/>
  <c r="C834"/>
  <c r="C833"/>
  <c r="C832"/>
  <c r="C831"/>
  <c r="C830"/>
  <c r="E787"/>
  <c r="F787"/>
  <c r="G787"/>
  <c r="H787"/>
  <c r="I787"/>
  <c r="D787"/>
  <c r="E788"/>
  <c r="F788"/>
  <c r="G788"/>
  <c r="H788"/>
  <c r="I788"/>
  <c r="D788"/>
  <c r="C790"/>
  <c r="C789"/>
  <c r="E759"/>
  <c r="F759"/>
  <c r="G759"/>
  <c r="H759"/>
  <c r="I759"/>
  <c r="D759"/>
  <c r="E760"/>
  <c r="F760"/>
  <c r="G760"/>
  <c r="H760"/>
  <c r="I760"/>
  <c r="D760"/>
  <c r="E740"/>
  <c r="F740"/>
  <c r="G740"/>
  <c r="H740"/>
  <c r="I740"/>
  <c r="D740"/>
  <c r="E741"/>
  <c r="F741"/>
  <c r="G741"/>
  <c r="H741"/>
  <c r="I741"/>
  <c r="D741"/>
  <c r="C747"/>
  <c r="C746"/>
  <c r="C745"/>
  <c r="C744"/>
  <c r="E699"/>
  <c r="F699"/>
  <c r="G699"/>
  <c r="H699"/>
  <c r="I699"/>
  <c r="D699"/>
  <c r="E700"/>
  <c r="F700"/>
  <c r="G700"/>
  <c r="H700"/>
  <c r="I700"/>
  <c r="D700"/>
  <c r="C720"/>
  <c r="C719"/>
  <c r="C718"/>
  <c r="C717"/>
  <c r="C690"/>
  <c r="C689"/>
  <c r="C688"/>
  <c r="C687"/>
  <c r="C686"/>
  <c r="C685"/>
  <c r="C684"/>
  <c r="C683"/>
  <c r="C682"/>
  <c r="C681"/>
  <c r="C680"/>
  <c r="C679"/>
  <c r="C678"/>
  <c r="C677"/>
  <c r="C676"/>
  <c r="C675"/>
  <c r="C674"/>
  <c r="C673"/>
  <c r="C672"/>
  <c r="C671"/>
  <c r="E508"/>
  <c r="H508"/>
  <c r="I508"/>
  <c r="D508"/>
  <c r="E509"/>
  <c r="H509"/>
  <c r="I509"/>
  <c r="D509"/>
  <c r="F512"/>
  <c r="F508" s="1"/>
  <c r="F513"/>
  <c r="F509" s="1"/>
  <c r="C517"/>
  <c r="C516"/>
  <c r="D495"/>
  <c r="I493"/>
  <c r="H495"/>
  <c r="H493" s="1"/>
  <c r="G495"/>
  <c r="G493" s="1"/>
  <c r="F495"/>
  <c r="F493" s="1"/>
  <c r="I494"/>
  <c r="H494"/>
  <c r="G494"/>
  <c r="F494"/>
  <c r="E494"/>
  <c r="E493"/>
  <c r="F492" l="1"/>
  <c r="F490" s="1"/>
  <c r="F2732"/>
  <c r="G405"/>
  <c r="G2732"/>
  <c r="E404"/>
  <c r="E2731"/>
  <c r="I404"/>
  <c r="I2731"/>
  <c r="E405"/>
  <c r="E2732"/>
  <c r="I492"/>
  <c r="I2732"/>
  <c r="H404"/>
  <c r="H2731"/>
  <c r="G491"/>
  <c r="G489" s="1"/>
  <c r="G2731"/>
  <c r="F491"/>
  <c r="F2731"/>
  <c r="H405"/>
  <c r="H2732"/>
  <c r="C856"/>
  <c r="C787"/>
  <c r="F854"/>
  <c r="C854" s="1"/>
  <c r="C855"/>
  <c r="C857"/>
  <c r="C788"/>
  <c r="E492"/>
  <c r="E490" s="1"/>
  <c r="F404"/>
  <c r="G404"/>
  <c r="F405"/>
  <c r="I405"/>
  <c r="H491"/>
  <c r="H489" s="1"/>
  <c r="I491"/>
  <c r="I489" s="1"/>
  <c r="G492"/>
  <c r="G490" s="1"/>
  <c r="H492"/>
  <c r="H490" s="1"/>
  <c r="E491"/>
  <c r="E489" s="1"/>
  <c r="F489"/>
  <c r="I490"/>
  <c r="D493"/>
  <c r="D2731" s="1"/>
  <c r="C495"/>
  <c r="D494"/>
  <c r="D2732" s="1"/>
  <c r="C496"/>
  <c r="D491" l="1"/>
  <c r="D404"/>
  <c r="D492"/>
  <c r="D405"/>
  <c r="C493"/>
  <c r="C494"/>
  <c r="D490" l="1"/>
  <c r="C490" s="1"/>
  <c r="C492"/>
  <c r="D489"/>
  <c r="C489" s="1"/>
  <c r="C491"/>
  <c r="E452" l="1"/>
  <c r="E450" s="1"/>
  <c r="F452"/>
  <c r="F450" s="1"/>
  <c r="G452"/>
  <c r="G450" s="1"/>
  <c r="H452"/>
  <c r="H450" s="1"/>
  <c r="I452"/>
  <c r="I450" s="1"/>
  <c r="D452"/>
  <c r="D450" s="1"/>
  <c r="E453"/>
  <c r="E451" s="1"/>
  <c r="F453"/>
  <c r="F451" s="1"/>
  <c r="G453"/>
  <c r="G451" s="1"/>
  <c r="H453"/>
  <c r="H451" s="1"/>
  <c r="I453"/>
  <c r="I451" s="1"/>
  <c r="D453"/>
  <c r="D451" s="1"/>
  <c r="C457"/>
  <c r="C456"/>
  <c r="E435"/>
  <c r="F435"/>
  <c r="G435"/>
  <c r="H435"/>
  <c r="I435"/>
  <c r="D435"/>
  <c r="E436"/>
  <c r="F436"/>
  <c r="G436"/>
  <c r="H436"/>
  <c r="I436"/>
  <c r="D436"/>
  <c r="E146"/>
  <c r="F146"/>
  <c r="G146"/>
  <c r="H146"/>
  <c r="I146"/>
  <c r="E147"/>
  <c r="F147"/>
  <c r="G147"/>
  <c r="H147"/>
  <c r="I147"/>
  <c r="I370"/>
  <c r="I371"/>
  <c r="F352"/>
  <c r="F353"/>
  <c r="F348"/>
  <c r="F349"/>
  <c r="F344"/>
  <c r="F345"/>
  <c r="G364"/>
  <c r="G365"/>
  <c r="F374" l="1"/>
  <c r="F375"/>
  <c r="I378"/>
  <c r="I379"/>
  <c r="I342"/>
  <c r="I343"/>
  <c r="C381" l="1"/>
  <c r="C380"/>
  <c r="F269" l="1"/>
  <c r="F270"/>
  <c r="I243"/>
  <c r="I244"/>
  <c r="I203"/>
  <c r="I204"/>
  <c r="E194"/>
  <c r="I195"/>
  <c r="I196"/>
  <c r="F226" l="1"/>
  <c r="F227"/>
  <c r="I888" l="1"/>
  <c r="I889"/>
  <c r="E648"/>
  <c r="C153"/>
  <c r="C152"/>
  <c r="E156" l="1"/>
  <c r="F156"/>
  <c r="G156"/>
  <c r="H156"/>
  <c r="E157"/>
  <c r="F157"/>
  <c r="G157"/>
  <c r="H157"/>
  <c r="E116"/>
  <c r="E2647" s="1"/>
  <c r="F116"/>
  <c r="F2647" s="1"/>
  <c r="H116"/>
  <c r="H2647" s="1"/>
  <c r="E117"/>
  <c r="E2648" s="1"/>
  <c r="F117"/>
  <c r="F2648" s="1"/>
  <c r="H117"/>
  <c r="H2648" s="1"/>
  <c r="I117"/>
  <c r="I2648" s="1"/>
  <c r="C2175" l="1"/>
  <c r="C2174"/>
  <c r="C1615"/>
  <c r="C1614"/>
  <c r="C440" l="1"/>
  <c r="C439"/>
  <c r="C438"/>
  <c r="C437"/>
  <c r="G514"/>
  <c r="G508" s="1"/>
  <c r="G515"/>
  <c r="G509" s="1"/>
  <c r="F347"/>
  <c r="G347"/>
  <c r="E427" l="1"/>
  <c r="F427"/>
  <c r="G427"/>
  <c r="H427"/>
  <c r="I427"/>
  <c r="D427"/>
  <c r="E428"/>
  <c r="F428"/>
  <c r="G428"/>
  <c r="H428"/>
  <c r="I428"/>
  <c r="D428"/>
  <c r="C295"/>
  <c r="D294"/>
  <c r="C294" s="1"/>
  <c r="C293"/>
  <c r="I292"/>
  <c r="I290" s="1"/>
  <c r="H292"/>
  <c r="H290" s="1"/>
  <c r="G292"/>
  <c r="G290" s="1"/>
  <c r="F292"/>
  <c r="F290" s="1"/>
  <c r="E292"/>
  <c r="E290" s="1"/>
  <c r="D292"/>
  <c r="I291"/>
  <c r="H291"/>
  <c r="G291"/>
  <c r="F291"/>
  <c r="E291"/>
  <c r="D291"/>
  <c r="E136"/>
  <c r="F136"/>
  <c r="G136"/>
  <c r="H136"/>
  <c r="I136"/>
  <c r="D136"/>
  <c r="E137"/>
  <c r="F137"/>
  <c r="G137"/>
  <c r="H137"/>
  <c r="I137"/>
  <c r="D137"/>
  <c r="C141"/>
  <c r="C140"/>
  <c r="F83" l="1"/>
  <c r="F2742"/>
  <c r="D83"/>
  <c r="D2742"/>
  <c r="I82"/>
  <c r="I2741"/>
  <c r="H82"/>
  <c r="H2741"/>
  <c r="F82"/>
  <c r="F2741"/>
  <c r="E83"/>
  <c r="E2742"/>
  <c r="G82"/>
  <c r="G2741"/>
  <c r="E82"/>
  <c r="E2741"/>
  <c r="I83"/>
  <c r="I2742"/>
  <c r="H83"/>
  <c r="H2742"/>
  <c r="G83"/>
  <c r="G2742"/>
  <c r="D290"/>
  <c r="D2741" s="1"/>
  <c r="C291"/>
  <c r="C292"/>
  <c r="C290" l="1"/>
  <c r="D82"/>
  <c r="I644"/>
  <c r="D644"/>
  <c r="D643"/>
  <c r="H644"/>
  <c r="G644"/>
  <c r="F644"/>
  <c r="E644"/>
  <c r="I643"/>
  <c r="H643"/>
  <c r="G643"/>
  <c r="F643"/>
  <c r="E643"/>
  <c r="D300"/>
  <c r="D301"/>
  <c r="D150"/>
  <c r="D151"/>
  <c r="D134"/>
  <c r="D135"/>
  <c r="D172"/>
  <c r="D173"/>
  <c r="D132"/>
  <c r="D133"/>
  <c r="D170"/>
  <c r="D171"/>
  <c r="D130"/>
  <c r="D131"/>
  <c r="D168"/>
  <c r="D169"/>
  <c r="D128"/>
  <c r="D129"/>
  <c r="D126"/>
  <c r="D127"/>
  <c r="D124"/>
  <c r="D125"/>
  <c r="D162"/>
  <c r="D163"/>
  <c r="D122"/>
  <c r="D123"/>
  <c r="D160"/>
  <c r="D161"/>
  <c r="D120"/>
  <c r="D121"/>
  <c r="D118"/>
  <c r="D119"/>
  <c r="D159"/>
  <c r="D158"/>
  <c r="D387"/>
  <c r="D872"/>
  <c r="E872"/>
  <c r="E871"/>
  <c r="D871"/>
  <c r="D195"/>
  <c r="D196"/>
  <c r="I609" l="1"/>
  <c r="I525" s="1"/>
  <c r="I31" s="1"/>
  <c r="I2646"/>
  <c r="E608"/>
  <c r="E524" s="1"/>
  <c r="E30" s="1"/>
  <c r="E2645"/>
  <c r="D608"/>
  <c r="D524" s="1"/>
  <c r="D2645"/>
  <c r="F609"/>
  <c r="F525" s="1"/>
  <c r="F31" s="1"/>
  <c r="F2646"/>
  <c r="H609"/>
  <c r="H525" s="1"/>
  <c r="H31" s="1"/>
  <c r="H2646"/>
  <c r="G609"/>
  <c r="G525" s="1"/>
  <c r="G31" s="1"/>
  <c r="G2646"/>
  <c r="E609"/>
  <c r="E525" s="1"/>
  <c r="E31" s="1"/>
  <c r="E2646"/>
  <c r="G608"/>
  <c r="G524" s="1"/>
  <c r="G30" s="1"/>
  <c r="G2645"/>
  <c r="D30"/>
  <c r="D609"/>
  <c r="D525" s="1"/>
  <c r="D2646"/>
  <c r="I608"/>
  <c r="I524" s="1"/>
  <c r="I30" s="1"/>
  <c r="I2645"/>
  <c r="H608"/>
  <c r="H524" s="1"/>
  <c r="H30" s="1"/>
  <c r="H2645"/>
  <c r="F608"/>
  <c r="F524" s="1"/>
  <c r="F30" s="1"/>
  <c r="F2645"/>
  <c r="C608"/>
  <c r="D116"/>
  <c r="D2647" s="1"/>
  <c r="D117"/>
  <c r="D2648" s="1"/>
  <c r="C643"/>
  <c r="C644"/>
  <c r="C646"/>
  <c r="C645"/>
  <c r="E1456"/>
  <c r="E1454" s="1"/>
  <c r="F1456"/>
  <c r="F1454" s="1"/>
  <c r="G1456"/>
  <c r="G1454" s="1"/>
  <c r="H1456"/>
  <c r="H1454" s="1"/>
  <c r="D1456"/>
  <c r="D1454" s="1"/>
  <c r="E1457"/>
  <c r="E1455" s="1"/>
  <c r="F1457"/>
  <c r="F1455" s="1"/>
  <c r="G1457"/>
  <c r="G1455" s="1"/>
  <c r="H1457"/>
  <c r="H1455" s="1"/>
  <c r="D1457"/>
  <c r="D1455" s="1"/>
  <c r="E1444"/>
  <c r="F1444"/>
  <c r="G1444"/>
  <c r="H1444"/>
  <c r="I1444"/>
  <c r="D1444"/>
  <c r="E1445"/>
  <c r="F1445"/>
  <c r="G1445"/>
  <c r="H1445"/>
  <c r="I1445"/>
  <c r="D1445"/>
  <c r="E596"/>
  <c r="F596"/>
  <c r="G596"/>
  <c r="H596"/>
  <c r="I596"/>
  <c r="D596"/>
  <c r="E597"/>
  <c r="F597"/>
  <c r="G597"/>
  <c r="H597"/>
  <c r="I597"/>
  <c r="D597"/>
  <c r="C270"/>
  <c r="C269"/>
  <c r="I268"/>
  <c r="I266" s="1"/>
  <c r="I264" s="1"/>
  <c r="I262" s="1"/>
  <c r="H268"/>
  <c r="H266" s="1"/>
  <c r="H264" s="1"/>
  <c r="H262" s="1"/>
  <c r="G268"/>
  <c r="G266" s="1"/>
  <c r="G264" s="1"/>
  <c r="G262" s="1"/>
  <c r="F268"/>
  <c r="F266" s="1"/>
  <c r="F264" s="1"/>
  <c r="F262" s="1"/>
  <c r="E268"/>
  <c r="E266" s="1"/>
  <c r="E264" s="1"/>
  <c r="E262" s="1"/>
  <c r="D268"/>
  <c r="D266" s="1"/>
  <c r="I267"/>
  <c r="I265" s="1"/>
  <c r="I263" s="1"/>
  <c r="I261" s="1"/>
  <c r="H267"/>
  <c r="H265" s="1"/>
  <c r="H263" s="1"/>
  <c r="H261" s="1"/>
  <c r="G267"/>
  <c r="G265" s="1"/>
  <c r="G263" s="1"/>
  <c r="G261" s="1"/>
  <c r="F267"/>
  <c r="E267"/>
  <c r="E265" s="1"/>
  <c r="E263" s="1"/>
  <c r="E261" s="1"/>
  <c r="D267"/>
  <c r="D265" s="1"/>
  <c r="C212"/>
  <c r="C211"/>
  <c r="C210"/>
  <c r="C209"/>
  <c r="I208"/>
  <c r="H208"/>
  <c r="G208"/>
  <c r="F208"/>
  <c r="E208"/>
  <c r="D208"/>
  <c r="I207"/>
  <c r="H207"/>
  <c r="G207"/>
  <c r="F207"/>
  <c r="E207"/>
  <c r="D207"/>
  <c r="F254"/>
  <c r="F252" s="1"/>
  <c r="F2719" s="1"/>
  <c r="C258"/>
  <c r="C257"/>
  <c r="C256"/>
  <c r="C255"/>
  <c r="I254"/>
  <c r="I252" s="1"/>
  <c r="I2719" s="1"/>
  <c r="H254"/>
  <c r="H252" s="1"/>
  <c r="H2719" s="1"/>
  <c r="G254"/>
  <c r="G252" s="1"/>
  <c r="G2719" s="1"/>
  <c r="E254"/>
  <c r="E252" s="1"/>
  <c r="E2719" s="1"/>
  <c r="D254"/>
  <c r="D252" s="1"/>
  <c r="D2719" s="1"/>
  <c r="I253"/>
  <c r="I251" s="1"/>
  <c r="I2718" s="1"/>
  <c r="H253"/>
  <c r="H251" s="1"/>
  <c r="H2718" s="1"/>
  <c r="G253"/>
  <c r="G251" s="1"/>
  <c r="G2718" s="1"/>
  <c r="F253"/>
  <c r="F251" s="1"/>
  <c r="F2718" s="1"/>
  <c r="E253"/>
  <c r="E251" s="1"/>
  <c r="E2718" s="1"/>
  <c r="D253"/>
  <c r="D251" s="1"/>
  <c r="D2718" s="1"/>
  <c r="C609" l="1"/>
  <c r="C524"/>
  <c r="H259"/>
  <c r="C525"/>
  <c r="D31"/>
  <c r="C2645"/>
  <c r="I259"/>
  <c r="C2646"/>
  <c r="E260"/>
  <c r="E259"/>
  <c r="F260"/>
  <c r="I260"/>
  <c r="H260"/>
  <c r="G259"/>
  <c r="G260"/>
  <c r="C267"/>
  <c r="D264"/>
  <c r="C266"/>
  <c r="D263"/>
  <c r="F265"/>
  <c r="F263" s="1"/>
  <c r="F261" s="1"/>
  <c r="C268"/>
  <c r="C208"/>
  <c r="C207"/>
  <c r="C252"/>
  <c r="C251"/>
  <c r="C253"/>
  <c r="C254"/>
  <c r="F259" l="1"/>
  <c r="C265"/>
  <c r="C264"/>
  <c r="D262"/>
  <c r="D261"/>
  <c r="C263"/>
  <c r="D259" l="1"/>
  <c r="C259" s="1"/>
  <c r="C261"/>
  <c r="D260"/>
  <c r="C260" s="1"/>
  <c r="C262"/>
  <c r="D388" l="1"/>
  <c r="D389"/>
  <c r="D390" l="1"/>
  <c r="D391"/>
  <c r="D386"/>
  <c r="F379" l="1"/>
  <c r="F378"/>
  <c r="C377"/>
  <c r="C376"/>
  <c r="C373"/>
  <c r="C372"/>
  <c r="D364"/>
  <c r="D365"/>
  <c r="D358"/>
  <c r="D359"/>
  <c r="D356"/>
  <c r="D357"/>
  <c r="F354"/>
  <c r="E354"/>
  <c r="D354"/>
  <c r="F355"/>
  <c r="E355"/>
  <c r="D355"/>
  <c r="E330"/>
  <c r="D330"/>
  <c r="E331"/>
  <c r="D331"/>
  <c r="D352"/>
  <c r="D353"/>
  <c r="G350"/>
  <c r="F350"/>
  <c r="D350"/>
  <c r="G351"/>
  <c r="F351"/>
  <c r="D351"/>
  <c r="D348"/>
  <c r="D349"/>
  <c r="G346"/>
  <c r="F346"/>
  <c r="D346"/>
  <c r="D347"/>
  <c r="D344"/>
  <c r="D345"/>
  <c r="D342"/>
  <c r="D343"/>
  <c r="F360"/>
  <c r="D360"/>
  <c r="F361"/>
  <c r="D361"/>
  <c r="I332"/>
  <c r="D332"/>
  <c r="I333"/>
  <c r="D333"/>
  <c r="D326"/>
  <c r="D327"/>
  <c r="C371" l="1"/>
  <c r="C378"/>
  <c r="C379"/>
  <c r="C374"/>
  <c r="C375"/>
  <c r="C370"/>
  <c r="I336" l="1"/>
  <c r="D336"/>
  <c r="I337"/>
  <c r="D337"/>
  <c r="D392"/>
  <c r="D393"/>
  <c r="D338"/>
  <c r="D339"/>
  <c r="D239"/>
  <c r="D240"/>
  <c r="D394"/>
  <c r="D395"/>
  <c r="I369"/>
  <c r="I368"/>
  <c r="C368" s="1"/>
  <c r="I486" l="1"/>
  <c r="I487"/>
  <c r="I1462"/>
  <c r="I1456" s="1"/>
  <c r="I1454" s="1"/>
  <c r="I1463"/>
  <c r="I1457" s="1"/>
  <c r="I1455" s="1"/>
  <c r="D243"/>
  <c r="D244"/>
  <c r="D241"/>
  <c r="D242"/>
  <c r="D249"/>
  <c r="D250"/>
  <c r="D247"/>
  <c r="D248"/>
  <c r="D1216" l="1"/>
  <c r="E1170" l="1"/>
  <c r="F1170"/>
  <c r="G1170"/>
  <c r="H1170"/>
  <c r="I1170"/>
  <c r="D1170"/>
  <c r="E1171"/>
  <c r="F1171"/>
  <c r="G1171"/>
  <c r="H1171"/>
  <c r="I1171"/>
  <c r="D1171"/>
  <c r="D1361" l="1"/>
  <c r="D1359" s="1"/>
  <c r="D1362"/>
  <c r="D1360" s="1"/>
  <c r="D2358"/>
  <c r="D2359"/>
  <c r="D1765"/>
  <c r="D1763" s="1"/>
  <c r="D1766"/>
  <c r="D1764" s="1"/>
  <c r="E1741" l="1"/>
  <c r="F1741"/>
  <c r="G1741"/>
  <c r="H1741"/>
  <c r="E1742"/>
  <c r="F1742"/>
  <c r="G1742"/>
  <c r="H1742"/>
  <c r="E201"/>
  <c r="F201"/>
  <c r="G201"/>
  <c r="H201"/>
  <c r="D201"/>
  <c r="E202"/>
  <c r="E192" s="1"/>
  <c r="F202"/>
  <c r="G202"/>
  <c r="H202"/>
  <c r="D202"/>
  <c r="C206"/>
  <c r="C205"/>
  <c r="D2292" l="1"/>
  <c r="D2293"/>
  <c r="D186"/>
  <c r="I201"/>
  <c r="I2348"/>
  <c r="D2348"/>
  <c r="I2349"/>
  <c r="D2349"/>
  <c r="I1753"/>
  <c r="I1741" s="1"/>
  <c r="I1754"/>
  <c r="I1742" s="1"/>
  <c r="C204" l="1"/>
  <c r="I202"/>
  <c r="C202" s="1"/>
  <c r="C201"/>
  <c r="C203"/>
  <c r="D1860"/>
  <c r="D1861"/>
  <c r="D1289"/>
  <c r="D1287" s="1"/>
  <c r="D1290"/>
  <c r="D1288" s="1"/>
  <c r="F469"/>
  <c r="F470"/>
  <c r="G469"/>
  <c r="H469"/>
  <c r="I469"/>
  <c r="D469"/>
  <c r="G470"/>
  <c r="H470"/>
  <c r="I470"/>
  <c r="D470"/>
  <c r="G224"/>
  <c r="G222" s="1"/>
  <c r="G220" s="1"/>
  <c r="G218" s="1"/>
  <c r="H224"/>
  <c r="H222" s="1"/>
  <c r="H220" s="1"/>
  <c r="H218" s="1"/>
  <c r="I224"/>
  <c r="I222" s="1"/>
  <c r="I220" s="1"/>
  <c r="I218" s="1"/>
  <c r="G225"/>
  <c r="G223" s="1"/>
  <c r="G221" s="1"/>
  <c r="G219" s="1"/>
  <c r="H225"/>
  <c r="H223" s="1"/>
  <c r="H221" s="1"/>
  <c r="H219" s="1"/>
  <c r="I225"/>
  <c r="I223" s="1"/>
  <c r="I221" s="1"/>
  <c r="I219" s="1"/>
  <c r="F225"/>
  <c r="F223" s="1"/>
  <c r="F221" s="1"/>
  <c r="F219" s="1"/>
  <c r="D227"/>
  <c r="D225" s="1"/>
  <c r="D223" s="1"/>
  <c r="F224"/>
  <c r="E224"/>
  <c r="E222" s="1"/>
  <c r="E220" s="1"/>
  <c r="E218" s="1"/>
  <c r="D226"/>
  <c r="H216" l="1"/>
  <c r="H214" s="1"/>
  <c r="I216"/>
  <c r="I214" s="1"/>
  <c r="G217"/>
  <c r="G215" s="1"/>
  <c r="F217"/>
  <c r="F215" s="1"/>
  <c r="H217"/>
  <c r="H215" s="1"/>
  <c r="E216"/>
  <c r="E214" s="1"/>
  <c r="G216"/>
  <c r="G214" s="1"/>
  <c r="I217"/>
  <c r="I215" s="1"/>
  <c r="C226"/>
  <c r="D224"/>
  <c r="D222" s="1"/>
  <c r="E225"/>
  <c r="E223" s="1"/>
  <c r="C227"/>
  <c r="F222"/>
  <c r="F220" s="1"/>
  <c r="F218" s="1"/>
  <c r="D221"/>
  <c r="I2172"/>
  <c r="I2173"/>
  <c r="D2144"/>
  <c r="D2145"/>
  <c r="D2158"/>
  <c r="D2159"/>
  <c r="D282"/>
  <c r="D283"/>
  <c r="F216" l="1"/>
  <c r="F214" s="1"/>
  <c r="E221"/>
  <c r="E219" s="1"/>
  <c r="E109"/>
  <c r="C225"/>
  <c r="C222"/>
  <c r="C224"/>
  <c r="C223"/>
  <c r="D220"/>
  <c r="C220" s="1"/>
  <c r="D219"/>
  <c r="D804"/>
  <c r="D802" s="1"/>
  <c r="D805"/>
  <c r="D803" s="1"/>
  <c r="E217" l="1"/>
  <c r="E215" s="1"/>
  <c r="C221"/>
  <c r="D218"/>
  <c r="D217"/>
  <c r="C219"/>
  <c r="D148"/>
  <c r="D146" s="1"/>
  <c r="D149"/>
  <c r="D147" s="1"/>
  <c r="C218" l="1"/>
  <c r="D216"/>
  <c r="C216" s="1"/>
  <c r="D215"/>
  <c r="C215" s="1"/>
  <c r="C217"/>
  <c r="D2604"/>
  <c r="D2602" s="1"/>
  <c r="D2605"/>
  <c r="D2603" s="1"/>
  <c r="D1379"/>
  <c r="D1377" s="1"/>
  <c r="D1249" s="1"/>
  <c r="D1247" s="1"/>
  <c r="D1380"/>
  <c r="D1378" s="1"/>
  <c r="D1250" s="1"/>
  <c r="D1248" s="1"/>
  <c r="D185"/>
  <c r="D214" l="1"/>
  <c r="C214" s="1"/>
  <c r="C1762"/>
  <c r="C1761"/>
  <c r="C1424"/>
  <c r="C1423"/>
  <c r="C1354"/>
  <c r="C1353"/>
  <c r="C1352"/>
  <c r="C1351"/>
  <c r="C1350"/>
  <c r="C1349"/>
  <c r="C1348"/>
  <c r="C1347"/>
  <c r="C1346"/>
  <c r="C1345"/>
  <c r="C1344"/>
  <c r="C1343"/>
  <c r="C1342"/>
  <c r="C1341"/>
  <c r="C1340"/>
  <c r="C1339"/>
  <c r="C1338"/>
  <c r="C1337"/>
  <c r="C1336"/>
  <c r="C1335"/>
  <c r="C1334"/>
  <c r="C1333"/>
  <c r="C1332"/>
  <c r="C1331"/>
  <c r="C1330"/>
  <c r="C1329"/>
  <c r="C1328"/>
  <c r="C1327"/>
  <c r="E469"/>
  <c r="E470"/>
  <c r="C1421" l="1"/>
  <c r="C1422"/>
  <c r="I2761" l="1"/>
  <c r="I2759" s="1"/>
  <c r="I2757" s="1"/>
  <c r="H2761"/>
  <c r="H2759" s="1"/>
  <c r="H2757" s="1"/>
  <c r="G2761"/>
  <c r="G2759" s="1"/>
  <c r="G2757" s="1"/>
  <c r="F2761"/>
  <c r="F2759" s="1"/>
  <c r="F2757" s="1"/>
  <c r="E2761"/>
  <c r="E2759" s="1"/>
  <c r="E2757" s="1"/>
  <c r="D2761"/>
  <c r="D2759" s="1"/>
  <c r="D2757" s="1"/>
  <c r="I2760"/>
  <c r="I2758" s="1"/>
  <c r="I2756" s="1"/>
  <c r="H2760"/>
  <c r="H2758" s="1"/>
  <c r="H2756" s="1"/>
  <c r="G2760"/>
  <c r="G2758" s="1"/>
  <c r="G2756" s="1"/>
  <c r="F2760"/>
  <c r="F2758" s="1"/>
  <c r="F2756" s="1"/>
  <c r="E2760"/>
  <c r="E2758" s="1"/>
  <c r="E2756" s="1"/>
  <c r="D2760"/>
  <c r="I2754"/>
  <c r="I2752" s="1"/>
  <c r="H2754"/>
  <c r="H2752" s="1"/>
  <c r="G2754"/>
  <c r="G2752" s="1"/>
  <c r="F2754"/>
  <c r="F2752" s="1"/>
  <c r="E2754"/>
  <c r="E2752" s="1"/>
  <c r="D2754"/>
  <c r="D2752" s="1"/>
  <c r="I2753"/>
  <c r="I2751" s="1"/>
  <c r="H2753"/>
  <c r="H2751" s="1"/>
  <c r="G2753"/>
  <c r="F2753"/>
  <c r="F2751" s="1"/>
  <c r="E2753"/>
  <c r="E2751" s="1"/>
  <c r="D2753"/>
  <c r="D2751" s="1"/>
  <c r="I2748"/>
  <c r="H2748"/>
  <c r="G2748"/>
  <c r="F2748"/>
  <c r="E2748"/>
  <c r="D2748"/>
  <c r="I2747"/>
  <c r="H2747"/>
  <c r="G2747"/>
  <c r="F2747"/>
  <c r="E2747"/>
  <c r="D2747"/>
  <c r="C2638"/>
  <c r="E2637"/>
  <c r="E2635" s="1"/>
  <c r="E2633" s="1"/>
  <c r="E2631" s="1"/>
  <c r="E2629" s="1"/>
  <c r="E2627" s="1"/>
  <c r="D2637"/>
  <c r="D2635" s="1"/>
  <c r="D2633" s="1"/>
  <c r="I2636"/>
  <c r="I2634" s="1"/>
  <c r="I2632" s="1"/>
  <c r="I2630" s="1"/>
  <c r="I2628" s="1"/>
  <c r="H2636"/>
  <c r="H2634" s="1"/>
  <c r="H2632" s="1"/>
  <c r="H2630" s="1"/>
  <c r="H2628" s="1"/>
  <c r="G2636"/>
  <c r="G2634" s="1"/>
  <c r="G2632" s="1"/>
  <c r="G2630" s="1"/>
  <c r="G2628" s="1"/>
  <c r="F2636"/>
  <c r="F2634" s="1"/>
  <c r="F2632" s="1"/>
  <c r="F2630" s="1"/>
  <c r="F2628" s="1"/>
  <c r="E2636"/>
  <c r="E2634" s="1"/>
  <c r="E2632" s="1"/>
  <c r="E2630" s="1"/>
  <c r="E2628" s="1"/>
  <c r="D2636"/>
  <c r="D2634" s="1"/>
  <c r="D2632" s="1"/>
  <c r="D2630" s="1"/>
  <c r="I2635"/>
  <c r="I2633" s="1"/>
  <c r="I2631" s="1"/>
  <c r="I2629" s="1"/>
  <c r="I2627" s="1"/>
  <c r="H2635"/>
  <c r="H2633" s="1"/>
  <c r="H2631" s="1"/>
  <c r="H2629" s="1"/>
  <c r="H2627" s="1"/>
  <c r="G2635"/>
  <c r="G2633" s="1"/>
  <c r="G2631" s="1"/>
  <c r="G2629" s="1"/>
  <c r="G2627" s="1"/>
  <c r="F2635"/>
  <c r="F2633" s="1"/>
  <c r="F2631" s="1"/>
  <c r="F2629" s="1"/>
  <c r="F2627" s="1"/>
  <c r="C2625"/>
  <c r="C2624"/>
  <c r="C2623"/>
  <c r="C2622"/>
  <c r="I2621"/>
  <c r="I2619" s="1"/>
  <c r="I2617" s="1"/>
  <c r="I2615" s="1"/>
  <c r="I2613" s="1"/>
  <c r="H2621"/>
  <c r="H2619" s="1"/>
  <c r="H2617" s="1"/>
  <c r="H2615" s="1"/>
  <c r="H2613" s="1"/>
  <c r="G2621"/>
  <c r="G2619" s="1"/>
  <c r="G2617" s="1"/>
  <c r="G2615" s="1"/>
  <c r="G2613" s="1"/>
  <c r="F2621"/>
  <c r="F2619" s="1"/>
  <c r="F2617" s="1"/>
  <c r="F2615" s="1"/>
  <c r="F2613" s="1"/>
  <c r="E2621"/>
  <c r="E2619" s="1"/>
  <c r="E2617" s="1"/>
  <c r="E2615" s="1"/>
  <c r="E2613" s="1"/>
  <c r="D2621"/>
  <c r="I2620"/>
  <c r="I2618" s="1"/>
  <c r="I2616" s="1"/>
  <c r="I2614" s="1"/>
  <c r="I2612" s="1"/>
  <c r="H2620"/>
  <c r="H2618" s="1"/>
  <c r="H2616" s="1"/>
  <c r="H2614" s="1"/>
  <c r="H2612" s="1"/>
  <c r="G2620"/>
  <c r="G2618" s="1"/>
  <c r="G2616" s="1"/>
  <c r="G2614" s="1"/>
  <c r="G2612" s="1"/>
  <c r="F2620"/>
  <c r="F2618" s="1"/>
  <c r="E2620"/>
  <c r="E2618" s="1"/>
  <c r="E2616" s="1"/>
  <c r="E2614" s="1"/>
  <c r="E2612" s="1"/>
  <c r="D2620"/>
  <c r="D2618" s="1"/>
  <c r="D2616" s="1"/>
  <c r="D2614" s="1"/>
  <c r="I2611"/>
  <c r="I2601" s="1"/>
  <c r="H2611"/>
  <c r="H2601" s="1"/>
  <c r="G2611"/>
  <c r="G2601" s="1"/>
  <c r="F2611"/>
  <c r="F2601" s="1"/>
  <c r="E2611"/>
  <c r="E2601" s="1"/>
  <c r="D2611"/>
  <c r="D2601" s="1"/>
  <c r="I2610"/>
  <c r="I2600" s="1"/>
  <c r="H2610"/>
  <c r="H2600" s="1"/>
  <c r="G2610"/>
  <c r="G2600" s="1"/>
  <c r="F2610"/>
  <c r="F2600" s="1"/>
  <c r="E2610"/>
  <c r="E2600" s="1"/>
  <c r="D2610"/>
  <c r="D2600" s="1"/>
  <c r="C2607"/>
  <c r="C2606"/>
  <c r="C2593"/>
  <c r="C2592"/>
  <c r="I2591"/>
  <c r="H2591"/>
  <c r="G2591"/>
  <c r="F2591"/>
  <c r="E2591"/>
  <c r="D2591"/>
  <c r="I2590"/>
  <c r="H2590"/>
  <c r="G2590"/>
  <c r="F2590"/>
  <c r="E2590"/>
  <c r="D2590"/>
  <c r="C2589"/>
  <c r="C2588"/>
  <c r="I2587"/>
  <c r="H2587"/>
  <c r="G2587"/>
  <c r="F2587"/>
  <c r="E2587"/>
  <c r="D2587"/>
  <c r="I2586"/>
  <c r="H2586"/>
  <c r="G2586"/>
  <c r="F2586"/>
  <c r="E2586"/>
  <c r="D2586"/>
  <c r="C2573"/>
  <c r="C2572"/>
  <c r="C2569"/>
  <c r="C2568"/>
  <c r="C2565"/>
  <c r="C2564"/>
  <c r="C2563"/>
  <c r="C2562"/>
  <c r="C2561"/>
  <c r="C2560"/>
  <c r="C2559"/>
  <c r="C2558"/>
  <c r="C2557"/>
  <c r="C2556"/>
  <c r="C2555"/>
  <c r="C2554"/>
  <c r="C2553"/>
  <c r="C2552"/>
  <c r="C2551"/>
  <c r="C2550"/>
  <c r="I2549"/>
  <c r="H2549"/>
  <c r="G2549"/>
  <c r="F2549"/>
  <c r="F2545" s="1"/>
  <c r="F2479" s="1"/>
  <c r="D2545"/>
  <c r="D2479" s="1"/>
  <c r="I2548"/>
  <c r="I2544" s="1"/>
  <c r="I2478" s="1"/>
  <c r="H2548"/>
  <c r="H2544" s="1"/>
  <c r="H2478" s="1"/>
  <c r="G2548"/>
  <c r="G2544" s="1"/>
  <c r="G2478" s="1"/>
  <c r="F2548"/>
  <c r="F2544" s="1"/>
  <c r="F2478" s="1"/>
  <c r="D2544"/>
  <c r="D2478" s="1"/>
  <c r="C2547"/>
  <c r="C2546"/>
  <c r="I2545"/>
  <c r="I2479" s="1"/>
  <c r="H2545"/>
  <c r="H2479" s="1"/>
  <c r="E2545"/>
  <c r="E2479" s="1"/>
  <c r="E2544"/>
  <c r="E2478" s="1"/>
  <c r="C2535"/>
  <c r="C2534"/>
  <c r="C2533"/>
  <c r="C2532"/>
  <c r="C2531"/>
  <c r="C2530"/>
  <c r="C2529"/>
  <c r="C2528"/>
  <c r="C2527"/>
  <c r="C2526"/>
  <c r="C2525"/>
  <c r="C2524"/>
  <c r="C2523"/>
  <c r="C2522"/>
  <c r="C2521"/>
  <c r="C2520"/>
  <c r="C2519"/>
  <c r="C2518"/>
  <c r="C2517"/>
  <c r="C2516"/>
  <c r="C2515"/>
  <c r="C2514"/>
  <c r="C2513"/>
  <c r="C2512"/>
  <c r="C2511"/>
  <c r="C2510"/>
  <c r="C2509"/>
  <c r="C2508"/>
  <c r="C2507"/>
  <c r="C2505"/>
  <c r="C2504"/>
  <c r="C2503"/>
  <c r="C2502"/>
  <c r="C2501"/>
  <c r="C2500"/>
  <c r="C2499"/>
  <c r="C2498"/>
  <c r="C2497"/>
  <c r="C2496"/>
  <c r="C2495"/>
  <c r="C2494"/>
  <c r="C2493"/>
  <c r="C2492"/>
  <c r="C2491"/>
  <c r="C2490"/>
  <c r="C2489"/>
  <c r="C2488"/>
  <c r="C2487"/>
  <c r="C2486"/>
  <c r="C2485"/>
  <c r="C2484"/>
  <c r="C2483"/>
  <c r="C2482"/>
  <c r="C2462"/>
  <c r="C2461"/>
  <c r="I2460"/>
  <c r="H2460"/>
  <c r="G2460"/>
  <c r="F2460"/>
  <c r="E2460"/>
  <c r="D2460"/>
  <c r="I2459"/>
  <c r="H2459"/>
  <c r="G2459"/>
  <c r="F2459"/>
  <c r="E2459"/>
  <c r="D2459"/>
  <c r="C2448"/>
  <c r="C2447"/>
  <c r="C2446"/>
  <c r="C2445"/>
  <c r="C2444"/>
  <c r="C2443"/>
  <c r="C2442"/>
  <c r="C2441"/>
  <c r="C2440"/>
  <c r="C2439"/>
  <c r="C2438"/>
  <c r="C2437"/>
  <c r="C2436"/>
  <c r="C2435"/>
  <c r="C2421"/>
  <c r="C2420"/>
  <c r="I2419"/>
  <c r="H2419"/>
  <c r="G2419"/>
  <c r="F2419"/>
  <c r="E2419"/>
  <c r="D2419"/>
  <c r="I2418"/>
  <c r="H2418"/>
  <c r="G2418"/>
  <c r="F2418"/>
  <c r="E2418"/>
  <c r="D2418"/>
  <c r="E2415"/>
  <c r="C2417"/>
  <c r="C2416"/>
  <c r="I2415"/>
  <c r="H2415"/>
  <c r="G2415"/>
  <c r="F2415"/>
  <c r="D2415"/>
  <c r="I2414"/>
  <c r="H2414"/>
  <c r="G2414"/>
  <c r="F2414"/>
  <c r="D2414"/>
  <c r="C2413"/>
  <c r="C2412"/>
  <c r="C2411"/>
  <c r="C2410"/>
  <c r="C2409"/>
  <c r="C2408"/>
  <c r="C2407"/>
  <c r="C2406"/>
  <c r="I2405"/>
  <c r="H2405"/>
  <c r="G2405"/>
  <c r="F2405"/>
  <c r="E2405"/>
  <c r="D2405"/>
  <c r="I2404"/>
  <c r="H2404"/>
  <c r="G2404"/>
  <c r="F2404"/>
  <c r="E2404"/>
  <c r="D2404"/>
  <c r="C2401"/>
  <c r="C2400"/>
  <c r="I2399"/>
  <c r="I2397" s="1"/>
  <c r="I2398"/>
  <c r="I2396" s="1"/>
  <c r="C2393"/>
  <c r="C2392"/>
  <c r="I2391"/>
  <c r="H2391"/>
  <c r="G2391"/>
  <c r="F2391"/>
  <c r="E2391"/>
  <c r="D2391"/>
  <c r="I2390"/>
  <c r="H2390"/>
  <c r="G2390"/>
  <c r="F2390"/>
  <c r="E2390"/>
  <c r="D2390"/>
  <c r="C2385"/>
  <c r="C2384"/>
  <c r="C2383"/>
  <c r="C2382"/>
  <c r="C2377"/>
  <c r="C2376"/>
  <c r="C2373"/>
  <c r="C2372"/>
  <c r="C2369"/>
  <c r="C2368"/>
  <c r="C2367"/>
  <c r="C2366"/>
  <c r="E2353"/>
  <c r="C2362"/>
  <c r="C2361"/>
  <c r="C2360"/>
  <c r="C2359"/>
  <c r="C2358"/>
  <c r="C2357"/>
  <c r="C2356"/>
  <c r="C2355"/>
  <c r="C2354"/>
  <c r="I2353"/>
  <c r="H2353"/>
  <c r="G2353"/>
  <c r="F2353"/>
  <c r="D2353"/>
  <c r="I2352"/>
  <c r="H2352"/>
  <c r="G2352"/>
  <c r="F2352"/>
  <c r="D2352"/>
  <c r="C2351"/>
  <c r="C2350"/>
  <c r="C2349"/>
  <c r="C2348"/>
  <c r="I2347"/>
  <c r="H2347"/>
  <c r="G2347"/>
  <c r="F2347"/>
  <c r="E2347"/>
  <c r="D2347"/>
  <c r="I2346"/>
  <c r="H2346"/>
  <c r="G2346"/>
  <c r="F2346"/>
  <c r="E2346"/>
  <c r="D2346"/>
  <c r="C2345"/>
  <c r="C2344"/>
  <c r="C2339"/>
  <c r="C2338"/>
  <c r="C2337"/>
  <c r="C2336"/>
  <c r="C2335"/>
  <c r="C2334"/>
  <c r="C2312"/>
  <c r="C2311"/>
  <c r="I2310"/>
  <c r="H2310"/>
  <c r="G2310"/>
  <c r="F2310"/>
  <c r="E2310"/>
  <c r="D2310"/>
  <c r="I2309"/>
  <c r="H2309"/>
  <c r="G2309"/>
  <c r="F2309"/>
  <c r="E2309"/>
  <c r="D2309"/>
  <c r="C2308"/>
  <c r="C2307"/>
  <c r="I2306"/>
  <c r="H2306"/>
  <c r="G2306"/>
  <c r="F2306"/>
  <c r="E2306"/>
  <c r="D2306"/>
  <c r="I2305"/>
  <c r="H2305"/>
  <c r="G2305"/>
  <c r="F2305"/>
  <c r="E2305"/>
  <c r="D2305"/>
  <c r="C2293"/>
  <c r="C2291"/>
  <c r="C2290"/>
  <c r="I2289"/>
  <c r="I2287" s="1"/>
  <c r="H2289"/>
  <c r="H2287" s="1"/>
  <c r="G2289"/>
  <c r="G2287" s="1"/>
  <c r="E2289"/>
  <c r="E2287" s="1"/>
  <c r="D2289"/>
  <c r="I2288"/>
  <c r="I2286" s="1"/>
  <c r="H2288"/>
  <c r="H2286" s="1"/>
  <c r="G2288"/>
  <c r="G2286" s="1"/>
  <c r="E2288"/>
  <c r="E2286" s="1"/>
  <c r="D2288"/>
  <c r="C2285"/>
  <c r="C2284"/>
  <c r="I2283"/>
  <c r="H2283"/>
  <c r="H2281" s="1"/>
  <c r="G2283"/>
  <c r="G2281" s="1"/>
  <c r="F2283"/>
  <c r="F2281" s="1"/>
  <c r="E2283"/>
  <c r="E2281" s="1"/>
  <c r="D2283"/>
  <c r="I2282"/>
  <c r="I2280" s="1"/>
  <c r="H2282"/>
  <c r="H2280" s="1"/>
  <c r="G2282"/>
  <c r="G2280" s="1"/>
  <c r="F2282"/>
  <c r="F2280" s="1"/>
  <c r="E2282"/>
  <c r="E2280" s="1"/>
  <c r="D2282"/>
  <c r="D2280" s="1"/>
  <c r="I2281"/>
  <c r="C2272"/>
  <c r="C2271"/>
  <c r="I2270"/>
  <c r="H2270"/>
  <c r="G2270"/>
  <c r="F2270"/>
  <c r="E2270"/>
  <c r="D2270"/>
  <c r="I2269"/>
  <c r="H2269"/>
  <c r="G2269"/>
  <c r="F2269"/>
  <c r="E2269"/>
  <c r="D2269"/>
  <c r="I2268"/>
  <c r="I2266" s="1"/>
  <c r="H2268"/>
  <c r="H2266" s="1"/>
  <c r="G2268"/>
  <c r="G2266" s="1"/>
  <c r="F2268"/>
  <c r="F2266" s="1"/>
  <c r="E2268"/>
  <c r="E2266" s="1"/>
  <c r="D2268"/>
  <c r="D2266" s="1"/>
  <c r="I2267"/>
  <c r="I2265" s="1"/>
  <c r="H2267"/>
  <c r="H2265" s="1"/>
  <c r="G2267"/>
  <c r="G2265" s="1"/>
  <c r="F2267"/>
  <c r="F2265" s="1"/>
  <c r="E2267"/>
  <c r="E2265" s="1"/>
  <c r="D2267"/>
  <c r="D2265" s="1"/>
  <c r="C2257"/>
  <c r="C2256"/>
  <c r="C2255"/>
  <c r="C2254"/>
  <c r="C2253"/>
  <c r="C2252"/>
  <c r="C2251"/>
  <c r="C2250"/>
  <c r="C2249"/>
  <c r="C2248"/>
  <c r="C2247"/>
  <c r="C2246"/>
  <c r="C2245"/>
  <c r="C2244"/>
  <c r="C2243"/>
  <c r="C2242"/>
  <c r="C2241"/>
  <c r="C2240"/>
  <c r="C2239"/>
  <c r="C2238"/>
  <c r="C2237"/>
  <c r="C2236"/>
  <c r="C2235"/>
  <c r="C2234"/>
  <c r="I2229"/>
  <c r="I2227" s="1"/>
  <c r="H2229"/>
  <c r="H2227" s="1"/>
  <c r="F2229"/>
  <c r="F2227" s="1"/>
  <c r="I2228"/>
  <c r="I2226" s="1"/>
  <c r="E2228"/>
  <c r="E2226" s="1"/>
  <c r="C2200"/>
  <c r="C2199"/>
  <c r="D2198"/>
  <c r="D2197" s="1"/>
  <c r="I2196"/>
  <c r="I2187" s="1"/>
  <c r="I2185" s="1"/>
  <c r="I2183" s="1"/>
  <c r="I2181" s="1"/>
  <c r="H2196"/>
  <c r="H2194" s="1"/>
  <c r="H2192" s="1"/>
  <c r="H2190" s="1"/>
  <c r="G2196"/>
  <c r="F2196"/>
  <c r="F2187" s="1"/>
  <c r="F2185" s="1"/>
  <c r="F2183" s="1"/>
  <c r="F2181" s="1"/>
  <c r="E2196"/>
  <c r="E2187" s="1"/>
  <c r="E2185" s="1"/>
  <c r="E2183" s="1"/>
  <c r="E2181" s="1"/>
  <c r="I2195"/>
  <c r="I2193" s="1"/>
  <c r="I2191" s="1"/>
  <c r="I2189" s="1"/>
  <c r="H2195"/>
  <c r="G2195"/>
  <c r="G2193" s="1"/>
  <c r="G2191" s="1"/>
  <c r="G2189" s="1"/>
  <c r="F2195"/>
  <c r="F2193" s="1"/>
  <c r="F2191" s="1"/>
  <c r="F2189" s="1"/>
  <c r="E2195"/>
  <c r="E2186" s="1"/>
  <c r="E2184" s="1"/>
  <c r="E2182" s="1"/>
  <c r="E2180" s="1"/>
  <c r="C2173"/>
  <c r="C2172"/>
  <c r="C2171"/>
  <c r="C2170"/>
  <c r="C2169"/>
  <c r="C2168"/>
  <c r="C2167"/>
  <c r="C2166"/>
  <c r="C2165"/>
  <c r="C2164"/>
  <c r="I2163"/>
  <c r="C2163" s="1"/>
  <c r="I2162"/>
  <c r="C2162" s="1"/>
  <c r="I2161"/>
  <c r="C2161" s="1"/>
  <c r="I2160"/>
  <c r="C2160" s="1"/>
  <c r="E2119"/>
  <c r="C2158"/>
  <c r="C2157"/>
  <c r="C2156"/>
  <c r="C2155"/>
  <c r="C2154"/>
  <c r="C2153"/>
  <c r="C2152"/>
  <c r="C2151"/>
  <c r="C2150"/>
  <c r="C2149"/>
  <c r="C2148"/>
  <c r="C2147"/>
  <c r="C2146"/>
  <c r="C2145"/>
  <c r="C2144"/>
  <c r="C2143"/>
  <c r="C2142"/>
  <c r="C2141"/>
  <c r="C2140"/>
  <c r="C2139"/>
  <c r="C2138"/>
  <c r="C2137"/>
  <c r="C2136"/>
  <c r="I2135"/>
  <c r="C2135" s="1"/>
  <c r="I2134"/>
  <c r="C2134" s="1"/>
  <c r="I2133"/>
  <c r="C2133" s="1"/>
  <c r="I2132"/>
  <c r="C2132" s="1"/>
  <c r="D2131"/>
  <c r="D2121" s="1"/>
  <c r="D2130"/>
  <c r="C2130" s="1"/>
  <c r="I2129"/>
  <c r="C2129" s="1"/>
  <c r="E2128"/>
  <c r="E2120" s="1"/>
  <c r="D2128"/>
  <c r="I2127"/>
  <c r="D2126"/>
  <c r="C2125"/>
  <c r="D2124"/>
  <c r="C2124" s="1"/>
  <c r="C2123"/>
  <c r="D2122"/>
  <c r="H2119"/>
  <c r="G2119"/>
  <c r="F2119"/>
  <c r="H2118"/>
  <c r="G2118"/>
  <c r="F2118"/>
  <c r="C2113"/>
  <c r="C2112"/>
  <c r="I2111"/>
  <c r="I1528" s="1"/>
  <c r="H2111"/>
  <c r="H1528" s="1"/>
  <c r="G2111"/>
  <c r="F2111"/>
  <c r="F1528" s="1"/>
  <c r="E2111"/>
  <c r="E1528" s="1"/>
  <c r="D2111"/>
  <c r="D1528" s="1"/>
  <c r="I2110"/>
  <c r="I1527" s="1"/>
  <c r="H2110"/>
  <c r="H1527" s="1"/>
  <c r="G2110"/>
  <c r="G1527" s="1"/>
  <c r="F2110"/>
  <c r="F1527" s="1"/>
  <c r="E2110"/>
  <c r="D2110"/>
  <c r="D1527" s="1"/>
  <c r="C2104"/>
  <c r="C2103"/>
  <c r="I2102"/>
  <c r="H2102"/>
  <c r="G2102"/>
  <c r="F2102"/>
  <c r="E2102"/>
  <c r="D2102"/>
  <c r="I2101"/>
  <c r="H2101"/>
  <c r="G2101"/>
  <c r="F2101"/>
  <c r="E2101"/>
  <c r="D2101"/>
  <c r="C2100"/>
  <c r="C2099"/>
  <c r="I2098"/>
  <c r="H2098"/>
  <c r="G2098"/>
  <c r="F2098"/>
  <c r="E2098"/>
  <c r="D2098"/>
  <c r="I2097"/>
  <c r="H2097"/>
  <c r="G2097"/>
  <c r="F2097"/>
  <c r="E2097"/>
  <c r="D2097"/>
  <c r="C2096"/>
  <c r="C2095"/>
  <c r="C2094"/>
  <c r="C2093"/>
  <c r="C2092"/>
  <c r="C2091"/>
  <c r="I2090"/>
  <c r="H2090"/>
  <c r="G2090"/>
  <c r="F2090"/>
  <c r="E2090"/>
  <c r="D2090"/>
  <c r="I2089"/>
  <c r="H2089"/>
  <c r="G2089"/>
  <c r="F2089"/>
  <c r="E2089"/>
  <c r="D2089"/>
  <c r="C2088"/>
  <c r="C2087"/>
  <c r="C2086"/>
  <c r="C2085"/>
  <c r="C2084"/>
  <c r="C2083"/>
  <c r="I2082"/>
  <c r="C2082" s="1"/>
  <c r="I2081"/>
  <c r="C2081" s="1"/>
  <c r="I2080"/>
  <c r="E2080"/>
  <c r="I2079"/>
  <c r="E2079"/>
  <c r="E2077" s="1"/>
  <c r="D2079"/>
  <c r="H2078"/>
  <c r="G2078"/>
  <c r="F2078"/>
  <c r="D2078"/>
  <c r="H2077"/>
  <c r="G2077"/>
  <c r="F2077"/>
  <c r="C2068"/>
  <c r="C2067"/>
  <c r="C2064"/>
  <c r="C2063"/>
  <c r="C2062"/>
  <c r="C2061"/>
  <c r="C2058"/>
  <c r="C2057"/>
  <c r="C2056"/>
  <c r="C2055"/>
  <c r="C2054"/>
  <c r="C2053"/>
  <c r="C2050"/>
  <c r="C2049"/>
  <c r="I2048"/>
  <c r="H2048"/>
  <c r="G2048"/>
  <c r="F2048"/>
  <c r="E2048"/>
  <c r="D2048"/>
  <c r="I2047"/>
  <c r="H2047"/>
  <c r="G2047"/>
  <c r="F2047"/>
  <c r="E2047"/>
  <c r="D2047"/>
  <c r="C2046"/>
  <c r="C2045"/>
  <c r="C2044"/>
  <c r="C2043"/>
  <c r="C2042"/>
  <c r="C2041"/>
  <c r="C2038"/>
  <c r="C2037"/>
  <c r="C2036"/>
  <c r="C2035"/>
  <c r="C2034"/>
  <c r="C2033"/>
  <c r="C2032"/>
  <c r="C2031"/>
  <c r="C2030"/>
  <c r="C2029"/>
  <c r="I2028"/>
  <c r="H2028"/>
  <c r="G2028"/>
  <c r="F2028"/>
  <c r="E2028"/>
  <c r="D2028"/>
  <c r="I2027"/>
  <c r="H2027"/>
  <c r="G2027"/>
  <c r="F2027"/>
  <c r="E2027"/>
  <c r="D2027"/>
  <c r="C2022"/>
  <c r="C2021"/>
  <c r="C2020"/>
  <c r="C2019"/>
  <c r="C2018"/>
  <c r="C2017"/>
  <c r="C2016"/>
  <c r="C2015"/>
  <c r="C2014"/>
  <c r="C2013"/>
  <c r="C2012"/>
  <c r="C2011"/>
  <c r="C2010"/>
  <c r="C2009"/>
  <c r="C2008"/>
  <c r="C2007"/>
  <c r="C2006"/>
  <c r="C2005"/>
  <c r="C2004"/>
  <c r="C2003"/>
  <c r="C2002"/>
  <c r="C2001"/>
  <c r="C1984"/>
  <c r="C1983"/>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C1935"/>
  <c r="C1934"/>
  <c r="C1933"/>
  <c r="C1932"/>
  <c r="C1931"/>
  <c r="C1930"/>
  <c r="C1929"/>
  <c r="C1928"/>
  <c r="C1927"/>
  <c r="C1926"/>
  <c r="C1925"/>
  <c r="C1924"/>
  <c r="C1923"/>
  <c r="C1922"/>
  <c r="C1921"/>
  <c r="C1920"/>
  <c r="C1919"/>
  <c r="C1918"/>
  <c r="C1917"/>
  <c r="C1916"/>
  <c r="C1915"/>
  <c r="C1914"/>
  <c r="C1913"/>
  <c r="C1912"/>
  <c r="C1911"/>
  <c r="C1910"/>
  <c r="C1909"/>
  <c r="C1908"/>
  <c r="C1907"/>
  <c r="C1906"/>
  <c r="C1905"/>
  <c r="C1904"/>
  <c r="C1903"/>
  <c r="C1902"/>
  <c r="C1901"/>
  <c r="C1900"/>
  <c r="C1899"/>
  <c r="C1883"/>
  <c r="C1882"/>
  <c r="C1881"/>
  <c r="C1880"/>
  <c r="C1877"/>
  <c r="C1876"/>
  <c r="I1875"/>
  <c r="H1875"/>
  <c r="G1875"/>
  <c r="F1875"/>
  <c r="E1875"/>
  <c r="D1875"/>
  <c r="I1874"/>
  <c r="H1874"/>
  <c r="G1874"/>
  <c r="F1874"/>
  <c r="E1874"/>
  <c r="D1874"/>
  <c r="C1873"/>
  <c r="C1872"/>
  <c r="I1871"/>
  <c r="H1871"/>
  <c r="G1871"/>
  <c r="F1871"/>
  <c r="E1871"/>
  <c r="D1871"/>
  <c r="I1870"/>
  <c r="H1870"/>
  <c r="G1870"/>
  <c r="F1870"/>
  <c r="E1870"/>
  <c r="D1870"/>
  <c r="I1867"/>
  <c r="I1855" s="1"/>
  <c r="I1866"/>
  <c r="I1854" s="1"/>
  <c r="C1865"/>
  <c r="C1864"/>
  <c r="C1863"/>
  <c r="C1862"/>
  <c r="C1861"/>
  <c r="C1860"/>
  <c r="C1859"/>
  <c r="C1858"/>
  <c r="D1857"/>
  <c r="D1855" s="1"/>
  <c r="D1856"/>
  <c r="C1851"/>
  <c r="C1850"/>
  <c r="C1849"/>
  <c r="C1848"/>
  <c r="C1847"/>
  <c r="C1846"/>
  <c r="C1845"/>
  <c r="C1844"/>
  <c r="C1843"/>
  <c r="C1842"/>
  <c r="C1841"/>
  <c r="C1840"/>
  <c r="C1839"/>
  <c r="C1838"/>
  <c r="C1837"/>
  <c r="C1836"/>
  <c r="C1835"/>
  <c r="C1834"/>
  <c r="C1833"/>
  <c r="C1832"/>
  <c r="C1819"/>
  <c r="C1818"/>
  <c r="I1815"/>
  <c r="I1813" s="1"/>
  <c r="I1811" s="1"/>
  <c r="I1809" s="1"/>
  <c r="H1815"/>
  <c r="H1813" s="1"/>
  <c r="H1811" s="1"/>
  <c r="H1809" s="1"/>
  <c r="G1815"/>
  <c r="G1813" s="1"/>
  <c r="G1811" s="1"/>
  <c r="G1809" s="1"/>
  <c r="E1815"/>
  <c r="E1813" s="1"/>
  <c r="E1811" s="1"/>
  <c r="E1809" s="1"/>
  <c r="D1815"/>
  <c r="D1813" s="1"/>
  <c r="I1814"/>
  <c r="I1812" s="1"/>
  <c r="I1810" s="1"/>
  <c r="I1808" s="1"/>
  <c r="H1814"/>
  <c r="H1812" s="1"/>
  <c r="H1810" s="1"/>
  <c r="H1808" s="1"/>
  <c r="G1814"/>
  <c r="G1812" s="1"/>
  <c r="G1810" s="1"/>
  <c r="G1808" s="1"/>
  <c r="F1814"/>
  <c r="F1812" s="1"/>
  <c r="F1810" s="1"/>
  <c r="F1808" s="1"/>
  <c r="E1814"/>
  <c r="E1812" s="1"/>
  <c r="E1810" s="1"/>
  <c r="E1808" s="1"/>
  <c r="C1798"/>
  <c r="C1797"/>
  <c r="C1795"/>
  <c r="C1792"/>
  <c r="C1791"/>
  <c r="C1790"/>
  <c r="C1789"/>
  <c r="I1788"/>
  <c r="H1788"/>
  <c r="H1666" s="1"/>
  <c r="G1788"/>
  <c r="G1666" s="1"/>
  <c r="F1788"/>
  <c r="F1666" s="1"/>
  <c r="E1788"/>
  <c r="E1666" s="1"/>
  <c r="D1788"/>
  <c r="I1787"/>
  <c r="H1787"/>
  <c r="H1665" s="1"/>
  <c r="G1787"/>
  <c r="G1665" s="1"/>
  <c r="F1787"/>
  <c r="F1665" s="1"/>
  <c r="E1787"/>
  <c r="D1787"/>
  <c r="C1786"/>
  <c r="C1785"/>
  <c r="C1784"/>
  <c r="C1783"/>
  <c r="C1782"/>
  <c r="C1781"/>
  <c r="I1780"/>
  <c r="I1778" s="1"/>
  <c r="I1779"/>
  <c r="I1777" s="1"/>
  <c r="C1768"/>
  <c r="C1767"/>
  <c r="C1766"/>
  <c r="C1765"/>
  <c r="C1760"/>
  <c r="C1759"/>
  <c r="C1758"/>
  <c r="C1757"/>
  <c r="C1754"/>
  <c r="C1753"/>
  <c r="C1752"/>
  <c r="C1751"/>
  <c r="C1750"/>
  <c r="C1749"/>
  <c r="C1748"/>
  <c r="C1747"/>
  <c r="C1746"/>
  <c r="C1745"/>
  <c r="D1744"/>
  <c r="D1743"/>
  <c r="C1740"/>
  <c r="C1739"/>
  <c r="C1738"/>
  <c r="C1737"/>
  <c r="C1736"/>
  <c r="C1735"/>
  <c r="C1734"/>
  <c r="C1733"/>
  <c r="C1732"/>
  <c r="C1731"/>
  <c r="C1730"/>
  <c r="C1729"/>
  <c r="C1728"/>
  <c r="C1727"/>
  <c r="C1726"/>
  <c r="C1725"/>
  <c r="C1724"/>
  <c r="C1723"/>
  <c r="C1721"/>
  <c r="C1720"/>
  <c r="I1719"/>
  <c r="I1717" s="1"/>
  <c r="D1719"/>
  <c r="D1717" s="1"/>
  <c r="C1712"/>
  <c r="C1711"/>
  <c r="C1710"/>
  <c r="C1709"/>
  <c r="C1708"/>
  <c r="C1707"/>
  <c r="C1705"/>
  <c r="C1704"/>
  <c r="C1703"/>
  <c r="C1702"/>
  <c r="C1701"/>
  <c r="C1700"/>
  <c r="C1699"/>
  <c r="C1698"/>
  <c r="C1697"/>
  <c r="C1696"/>
  <c r="C1695"/>
  <c r="C1694"/>
  <c r="C1693"/>
  <c r="C1692"/>
  <c r="C1691"/>
  <c r="C1690"/>
  <c r="C1689"/>
  <c r="C1688"/>
  <c r="C1687"/>
  <c r="I1686"/>
  <c r="C1686" s="1"/>
  <c r="I1685"/>
  <c r="C1685" s="1"/>
  <c r="I1684"/>
  <c r="C1684" s="1"/>
  <c r="I1683"/>
  <c r="C1683" s="1"/>
  <c r="C1682"/>
  <c r="C1681"/>
  <c r="C1680"/>
  <c r="C1679"/>
  <c r="I1678"/>
  <c r="I1677"/>
  <c r="C1676"/>
  <c r="C1675"/>
  <c r="C1674"/>
  <c r="C1673"/>
  <c r="C1672"/>
  <c r="I1671"/>
  <c r="E1671"/>
  <c r="E1667" s="1"/>
  <c r="D1671"/>
  <c r="D1667" s="1"/>
  <c r="C1655"/>
  <c r="C1654"/>
  <c r="I1653"/>
  <c r="I1651" s="1"/>
  <c r="I1649" s="1"/>
  <c r="I1647" s="1"/>
  <c r="I1645" s="1"/>
  <c r="I1643" s="1"/>
  <c r="H1653"/>
  <c r="H1651" s="1"/>
  <c r="H1649" s="1"/>
  <c r="H1647" s="1"/>
  <c r="H1645" s="1"/>
  <c r="H1643" s="1"/>
  <c r="G1653"/>
  <c r="G1651" s="1"/>
  <c r="G1649" s="1"/>
  <c r="G1647" s="1"/>
  <c r="G1645" s="1"/>
  <c r="G1643" s="1"/>
  <c r="F1653"/>
  <c r="E1653"/>
  <c r="E1651" s="1"/>
  <c r="E1649" s="1"/>
  <c r="E1647" s="1"/>
  <c r="E1645" s="1"/>
  <c r="E1643" s="1"/>
  <c r="D1653"/>
  <c r="D1651" s="1"/>
  <c r="D1649" s="1"/>
  <c r="I1652"/>
  <c r="I1650" s="1"/>
  <c r="I1648" s="1"/>
  <c r="I1646" s="1"/>
  <c r="I1644" s="1"/>
  <c r="I1642" s="1"/>
  <c r="H1652"/>
  <c r="H1650" s="1"/>
  <c r="H1648" s="1"/>
  <c r="H1646" s="1"/>
  <c r="H1644" s="1"/>
  <c r="H1642" s="1"/>
  <c r="G1652"/>
  <c r="G1650" s="1"/>
  <c r="G1648" s="1"/>
  <c r="G1646" s="1"/>
  <c r="G1644" s="1"/>
  <c r="G1642" s="1"/>
  <c r="F1652"/>
  <c r="F1650" s="1"/>
  <c r="F1648" s="1"/>
  <c r="F1646" s="1"/>
  <c r="F1644" s="1"/>
  <c r="F1642" s="1"/>
  <c r="E1652"/>
  <c r="E1650" s="1"/>
  <c r="E1648" s="1"/>
  <c r="E1646" s="1"/>
  <c r="E1644" s="1"/>
  <c r="E1642" s="1"/>
  <c r="D1652"/>
  <c r="D1650" s="1"/>
  <c r="C1638"/>
  <c r="C1637"/>
  <c r="I1628"/>
  <c r="I1626" s="1"/>
  <c r="I1624" s="1"/>
  <c r="I1622" s="1"/>
  <c r="H1628"/>
  <c r="H1626" s="1"/>
  <c r="H1624" s="1"/>
  <c r="H1622" s="1"/>
  <c r="G1628"/>
  <c r="G1626" s="1"/>
  <c r="G1624" s="1"/>
  <c r="G1622" s="1"/>
  <c r="E1628"/>
  <c r="E1626" s="1"/>
  <c r="E1624" s="1"/>
  <c r="E1622" s="1"/>
  <c r="I1627"/>
  <c r="I1625" s="1"/>
  <c r="I1623" s="1"/>
  <c r="I1621" s="1"/>
  <c r="H1627"/>
  <c r="H1625" s="1"/>
  <c r="H1623" s="1"/>
  <c r="H1621" s="1"/>
  <c r="G1627"/>
  <c r="G1625" s="1"/>
  <c r="G1623" s="1"/>
  <c r="G1621" s="1"/>
  <c r="F1627"/>
  <c r="F1625" s="1"/>
  <c r="F1623" s="1"/>
  <c r="F1621" s="1"/>
  <c r="E1627"/>
  <c r="E1625" s="1"/>
  <c r="E1623" s="1"/>
  <c r="E1621" s="1"/>
  <c r="C1613"/>
  <c r="C1612"/>
  <c r="C1611"/>
  <c r="C1610"/>
  <c r="C1609"/>
  <c r="C1608"/>
  <c r="C1607"/>
  <c r="C1606"/>
  <c r="C1605"/>
  <c r="C1604"/>
  <c r="C1603"/>
  <c r="C1602"/>
  <c r="C1601"/>
  <c r="C1600"/>
  <c r="C1599"/>
  <c r="C1598"/>
  <c r="C1597"/>
  <c r="C1596"/>
  <c r="C1595"/>
  <c r="C1594"/>
  <c r="C1593"/>
  <c r="C1592"/>
  <c r="C1591"/>
  <c r="C1590"/>
  <c r="C1589"/>
  <c r="E1550"/>
  <c r="E1548" s="1"/>
  <c r="E1546" s="1"/>
  <c r="E1544" s="1"/>
  <c r="C1588"/>
  <c r="C1587"/>
  <c r="C1586"/>
  <c r="C1585"/>
  <c r="C1584"/>
  <c r="C1583"/>
  <c r="C1582"/>
  <c r="C1581"/>
  <c r="C1580"/>
  <c r="C1579"/>
  <c r="C1578"/>
  <c r="C1577"/>
  <c r="C1576"/>
  <c r="I1575"/>
  <c r="C1575" s="1"/>
  <c r="I1574"/>
  <c r="C1574" s="1"/>
  <c r="I1573"/>
  <c r="I1572"/>
  <c r="C1572" s="1"/>
  <c r="I1571"/>
  <c r="C1571" s="1"/>
  <c r="I1570"/>
  <c r="C1570" s="1"/>
  <c r="I1569"/>
  <c r="I1568" s="1"/>
  <c r="D1568"/>
  <c r="I1567"/>
  <c r="D1567"/>
  <c r="D1553" s="1"/>
  <c r="I1566"/>
  <c r="D1566"/>
  <c r="C1565"/>
  <c r="D1564"/>
  <c r="C1564" s="1"/>
  <c r="C1563"/>
  <c r="C1562" s="1"/>
  <c r="D1562"/>
  <c r="C1561"/>
  <c r="C1560" s="1"/>
  <c r="C1559"/>
  <c r="C1558" s="1"/>
  <c r="I1558"/>
  <c r="C1557"/>
  <c r="C1556"/>
  <c r="C1555"/>
  <c r="C1554"/>
  <c r="H1551"/>
  <c r="H1549" s="1"/>
  <c r="H1547" s="1"/>
  <c r="H1545" s="1"/>
  <c r="G1551"/>
  <c r="G1549" s="1"/>
  <c r="G1547" s="1"/>
  <c r="G1545" s="1"/>
  <c r="F1551"/>
  <c r="F1549" s="1"/>
  <c r="F1547" s="1"/>
  <c r="F1545" s="1"/>
  <c r="H1550"/>
  <c r="H1548" s="1"/>
  <c r="H1546" s="1"/>
  <c r="H1544" s="1"/>
  <c r="G1550"/>
  <c r="G1548" s="1"/>
  <c r="G1546" s="1"/>
  <c r="G1544" s="1"/>
  <c r="F1550"/>
  <c r="F1548" s="1"/>
  <c r="F1546" s="1"/>
  <c r="F1544" s="1"/>
  <c r="C1518"/>
  <c r="C1517"/>
  <c r="H1514"/>
  <c r="H1512" s="1"/>
  <c r="H1510" s="1"/>
  <c r="H1508" s="1"/>
  <c r="F1514"/>
  <c r="F1512" s="1"/>
  <c r="F1510" s="1"/>
  <c r="F1508" s="1"/>
  <c r="E1514"/>
  <c r="E1512" s="1"/>
  <c r="E1510" s="1"/>
  <c r="E1508" s="1"/>
  <c r="D1514"/>
  <c r="I1513"/>
  <c r="I1511" s="1"/>
  <c r="I1509" s="1"/>
  <c r="I1507" s="1"/>
  <c r="H1513"/>
  <c r="H1511" s="1"/>
  <c r="H1509" s="1"/>
  <c r="H1507" s="1"/>
  <c r="G1513"/>
  <c r="G1511" s="1"/>
  <c r="G1509" s="1"/>
  <c r="G1507" s="1"/>
  <c r="F1513"/>
  <c r="F1511" s="1"/>
  <c r="F1509" s="1"/>
  <c r="F1507" s="1"/>
  <c r="E1513"/>
  <c r="E1511" s="1"/>
  <c r="E1509" s="1"/>
  <c r="E1507" s="1"/>
  <c r="I1514"/>
  <c r="I1512" s="1"/>
  <c r="I1510" s="1"/>
  <c r="I1508" s="1"/>
  <c r="C1499"/>
  <c r="C1498"/>
  <c r="I1497"/>
  <c r="I1495" s="1"/>
  <c r="H1497"/>
  <c r="H1495" s="1"/>
  <c r="G1497"/>
  <c r="G1495" s="1"/>
  <c r="F1497"/>
  <c r="F1495" s="1"/>
  <c r="E1497"/>
  <c r="E1495" s="1"/>
  <c r="D1497"/>
  <c r="D1495" s="1"/>
  <c r="I1496"/>
  <c r="I1494" s="1"/>
  <c r="H1496"/>
  <c r="H1494" s="1"/>
  <c r="G1496"/>
  <c r="G1494" s="1"/>
  <c r="F1496"/>
  <c r="F1494" s="1"/>
  <c r="E1496"/>
  <c r="E1494" s="1"/>
  <c r="D1496"/>
  <c r="D1494" s="1"/>
  <c r="C1487"/>
  <c r="C1486"/>
  <c r="C1479"/>
  <c r="C1478"/>
  <c r="C1477"/>
  <c r="C1476"/>
  <c r="C1475"/>
  <c r="C1474"/>
  <c r="C1463"/>
  <c r="C1462"/>
  <c r="C1461"/>
  <c r="C1460"/>
  <c r="C1459"/>
  <c r="C1458"/>
  <c r="C1453"/>
  <c r="C1452"/>
  <c r="I1451"/>
  <c r="I1443" s="1"/>
  <c r="I1441" s="1"/>
  <c r="H1451"/>
  <c r="H1443" s="1"/>
  <c r="H1441" s="1"/>
  <c r="G1451"/>
  <c r="G1443" s="1"/>
  <c r="G1441" s="1"/>
  <c r="F1451"/>
  <c r="F1443" s="1"/>
  <c r="F1441" s="1"/>
  <c r="E1451"/>
  <c r="E1443" s="1"/>
  <c r="E1441" s="1"/>
  <c r="D1451"/>
  <c r="D1443" s="1"/>
  <c r="D1441" s="1"/>
  <c r="I1450"/>
  <c r="I1442" s="1"/>
  <c r="I1440" s="1"/>
  <c r="H1450"/>
  <c r="H1442" s="1"/>
  <c r="H1440" s="1"/>
  <c r="G1450"/>
  <c r="G1442" s="1"/>
  <c r="G1440" s="1"/>
  <c r="F1450"/>
  <c r="F1442" s="1"/>
  <c r="F1440" s="1"/>
  <c r="E1450"/>
  <c r="E1442" s="1"/>
  <c r="E1440" s="1"/>
  <c r="D1450"/>
  <c r="D1442" s="1"/>
  <c r="D1440" s="1"/>
  <c r="C1449"/>
  <c r="C1448"/>
  <c r="C1447"/>
  <c r="C1446"/>
  <c r="C1437"/>
  <c r="C1435" s="1"/>
  <c r="C1433" s="1"/>
  <c r="C1436"/>
  <c r="C1434" s="1"/>
  <c r="C1432" s="1"/>
  <c r="I1435"/>
  <c r="I1433" s="1"/>
  <c r="H1435"/>
  <c r="H1433" s="1"/>
  <c r="G1435"/>
  <c r="G1433" s="1"/>
  <c r="F1435"/>
  <c r="F1433" s="1"/>
  <c r="E1435"/>
  <c r="E1433" s="1"/>
  <c r="D1435"/>
  <c r="D1433" s="1"/>
  <c r="I1434"/>
  <c r="I1432" s="1"/>
  <c r="H1434"/>
  <c r="H1432" s="1"/>
  <c r="G1434"/>
  <c r="G1432" s="1"/>
  <c r="F1434"/>
  <c r="F1432" s="1"/>
  <c r="E1434"/>
  <c r="E1432" s="1"/>
  <c r="D1434"/>
  <c r="D1432" s="1"/>
  <c r="C1408"/>
  <c r="C1407"/>
  <c r="C1406"/>
  <c r="C1405"/>
  <c r="C1404"/>
  <c r="C1403"/>
  <c r="C1402"/>
  <c r="C1401"/>
  <c r="C1380"/>
  <c r="C1379"/>
  <c r="C1376"/>
  <c r="C1375"/>
  <c r="C1374"/>
  <c r="C1373"/>
  <c r="I1372"/>
  <c r="H1372"/>
  <c r="G1372"/>
  <c r="F1372"/>
  <c r="E1372"/>
  <c r="D1372"/>
  <c r="I1371"/>
  <c r="H1371"/>
  <c r="G1371"/>
  <c r="F1371"/>
  <c r="E1371"/>
  <c r="D1371"/>
  <c r="C1364"/>
  <c r="C1363"/>
  <c r="C1362"/>
  <c r="C1361"/>
  <c r="C1326"/>
  <c r="C1325"/>
  <c r="C1324"/>
  <c r="C1323"/>
  <c r="C1322"/>
  <c r="C1321"/>
  <c r="C1320"/>
  <c r="C1319"/>
  <c r="C1318"/>
  <c r="C1317"/>
  <c r="C1316"/>
  <c r="C1315"/>
  <c r="C1314"/>
  <c r="C1313"/>
  <c r="C1312"/>
  <c r="C1311"/>
  <c r="C1310"/>
  <c r="C1309"/>
  <c r="C1308"/>
  <c r="C1307"/>
  <c r="C1292"/>
  <c r="C1291"/>
  <c r="C1290"/>
  <c r="C1289"/>
  <c r="C1288"/>
  <c r="C1270"/>
  <c r="C1269"/>
  <c r="C1268"/>
  <c r="C1267"/>
  <c r="C1266"/>
  <c r="C1265"/>
  <c r="C1264"/>
  <c r="C1263"/>
  <c r="C1262"/>
  <c r="C1261"/>
  <c r="C1260"/>
  <c r="C1259"/>
  <c r="C1258"/>
  <c r="C1257"/>
  <c r="C1256"/>
  <c r="C1255"/>
  <c r="C1254"/>
  <c r="C1253"/>
  <c r="C1242"/>
  <c r="C1241"/>
  <c r="I1240"/>
  <c r="I1238" s="1"/>
  <c r="H1240"/>
  <c r="H1238" s="1"/>
  <c r="G1240"/>
  <c r="G1238" s="1"/>
  <c r="F1240"/>
  <c r="F1238" s="1"/>
  <c r="E1240"/>
  <c r="D1240"/>
  <c r="D1238" s="1"/>
  <c r="I1239"/>
  <c r="I1237" s="1"/>
  <c r="H1239"/>
  <c r="H1237" s="1"/>
  <c r="G1239"/>
  <c r="G1237" s="1"/>
  <c r="F1239"/>
  <c r="F1237" s="1"/>
  <c r="E1239"/>
  <c r="E1237" s="1"/>
  <c r="D1239"/>
  <c r="D1237" s="1"/>
  <c r="C1236"/>
  <c r="C1235"/>
  <c r="C1234"/>
  <c r="C1233"/>
  <c r="I1232"/>
  <c r="I1230" s="1"/>
  <c r="H1232"/>
  <c r="H1230" s="1"/>
  <c r="G1232"/>
  <c r="G1230" s="1"/>
  <c r="F1232"/>
  <c r="F1230" s="1"/>
  <c r="E1232"/>
  <c r="E1230" s="1"/>
  <c r="D1232"/>
  <c r="I1231"/>
  <c r="I1229" s="1"/>
  <c r="H1231"/>
  <c r="H1229" s="1"/>
  <c r="G1231"/>
  <c r="G1229" s="1"/>
  <c r="F1231"/>
  <c r="F1229" s="1"/>
  <c r="E1231"/>
  <c r="E1229" s="1"/>
  <c r="D1231"/>
  <c r="D1229" s="1"/>
  <c r="C1216"/>
  <c r="C1215"/>
  <c r="I1214"/>
  <c r="I1212" s="1"/>
  <c r="H1214"/>
  <c r="H1212" s="1"/>
  <c r="G1214"/>
  <c r="G1212" s="1"/>
  <c r="F1214"/>
  <c r="F1212" s="1"/>
  <c r="E1214"/>
  <c r="E1212" s="1"/>
  <c r="D1214"/>
  <c r="D1212" s="1"/>
  <c r="I1213"/>
  <c r="I1211" s="1"/>
  <c r="H1213"/>
  <c r="H1211" s="1"/>
  <c r="G1213"/>
  <c r="G1211" s="1"/>
  <c r="F1213"/>
  <c r="F1211" s="1"/>
  <c r="E1213"/>
  <c r="E1211" s="1"/>
  <c r="D1213"/>
  <c r="C1201"/>
  <c r="C1200"/>
  <c r="C1193"/>
  <c r="C1192"/>
  <c r="C1185"/>
  <c r="C1184"/>
  <c r="C1183"/>
  <c r="C1182"/>
  <c r="C1180"/>
  <c r="C1177"/>
  <c r="C1176"/>
  <c r="C1175"/>
  <c r="C1174"/>
  <c r="C1173"/>
  <c r="C1172"/>
  <c r="C1167"/>
  <c r="C1166"/>
  <c r="C1165"/>
  <c r="C1164"/>
  <c r="C1163"/>
  <c r="C1162"/>
  <c r="C1161"/>
  <c r="C1160"/>
  <c r="C1159"/>
  <c r="C1158"/>
  <c r="C1153"/>
  <c r="C1152"/>
  <c r="C1151"/>
  <c r="C1150"/>
  <c r="D1135"/>
  <c r="D1142"/>
  <c r="C1147"/>
  <c r="E1128"/>
  <c r="C1145"/>
  <c r="C1144"/>
  <c r="E1143"/>
  <c r="E1142"/>
  <c r="E1141"/>
  <c r="E1140"/>
  <c r="E1139"/>
  <c r="E1138"/>
  <c r="E1137"/>
  <c r="E1136"/>
  <c r="I1135"/>
  <c r="H1135"/>
  <c r="G1135"/>
  <c r="F1135"/>
  <c r="E1135"/>
  <c r="I1134"/>
  <c r="H1134"/>
  <c r="G1134"/>
  <c r="F1134"/>
  <c r="E1134"/>
  <c r="E1133"/>
  <c r="E1132"/>
  <c r="I1131"/>
  <c r="H1131"/>
  <c r="G1131"/>
  <c r="F1131"/>
  <c r="E1131"/>
  <c r="I1130"/>
  <c r="H1130"/>
  <c r="G1130"/>
  <c r="F1130"/>
  <c r="E1130"/>
  <c r="I1129"/>
  <c r="H1129"/>
  <c r="G1129"/>
  <c r="F1129"/>
  <c r="D1129"/>
  <c r="I1128"/>
  <c r="H1128"/>
  <c r="G1128"/>
  <c r="F1128"/>
  <c r="D1128"/>
  <c r="C1121"/>
  <c r="C1120"/>
  <c r="C1119"/>
  <c r="C1118"/>
  <c r="C1117"/>
  <c r="C1116"/>
  <c r="C1115"/>
  <c r="C1114"/>
  <c r="C1113"/>
  <c r="C1112"/>
  <c r="C1111"/>
  <c r="C1110"/>
  <c r="C1077"/>
  <c r="C1076"/>
  <c r="C1075"/>
  <c r="C1074"/>
  <c r="C1073"/>
  <c r="C1072"/>
  <c r="C1071"/>
  <c r="C1070"/>
  <c r="C1069"/>
  <c r="C1068"/>
  <c r="C1067"/>
  <c r="C1066"/>
  <c r="C1065"/>
  <c r="C1064"/>
  <c r="C1063"/>
  <c r="C1062"/>
  <c r="C1061"/>
  <c r="C1060"/>
  <c r="C1059"/>
  <c r="C1058"/>
  <c r="C1057"/>
  <c r="C1056"/>
  <c r="C1055"/>
  <c r="C1054"/>
  <c r="C1053"/>
  <c r="C1052"/>
  <c r="C1051"/>
  <c r="C1050"/>
  <c r="C1049"/>
  <c r="C1048"/>
  <c r="C1047"/>
  <c r="C1046"/>
  <c r="C1045"/>
  <c r="C1044"/>
  <c r="C1043"/>
  <c r="C1042"/>
  <c r="C1041"/>
  <c r="C1040"/>
  <c r="C1039"/>
  <c r="C1038"/>
  <c r="C1037"/>
  <c r="C1036"/>
  <c r="C1035"/>
  <c r="C1033"/>
  <c r="C1032"/>
  <c r="C1031"/>
  <c r="C1030"/>
  <c r="C1021"/>
  <c r="C1020"/>
  <c r="C1019"/>
  <c r="C1018"/>
  <c r="C1017"/>
  <c r="C1016"/>
  <c r="C1015"/>
  <c r="C1014"/>
  <c r="C1013"/>
  <c r="C1012"/>
  <c r="C1011"/>
  <c r="C1010"/>
  <c r="C1009"/>
  <c r="C1008"/>
  <c r="C1007"/>
  <c r="C1006"/>
  <c r="C1005"/>
  <c r="C1004"/>
  <c r="C1003"/>
  <c r="C1002"/>
  <c r="C1001"/>
  <c r="C1000"/>
  <c r="C999"/>
  <c r="C998"/>
  <c r="C997"/>
  <c r="C996"/>
  <c r="C995"/>
  <c r="C994"/>
  <c r="C993"/>
  <c r="C992"/>
  <c r="C991"/>
  <c r="C990"/>
  <c r="C935"/>
  <c r="C934"/>
  <c r="C933"/>
  <c r="C932"/>
  <c r="C931"/>
  <c r="C930"/>
  <c r="C929"/>
  <c r="C928"/>
  <c r="C927"/>
  <c r="C926"/>
  <c r="C925"/>
  <c r="C924"/>
  <c r="C923"/>
  <c r="C922"/>
  <c r="C921"/>
  <c r="C920"/>
  <c r="C919"/>
  <c r="C918"/>
  <c r="C917"/>
  <c r="C916"/>
  <c r="C915"/>
  <c r="C914"/>
  <c r="C913"/>
  <c r="C912"/>
  <c r="C911"/>
  <c r="C910"/>
  <c r="C909"/>
  <c r="C908"/>
  <c r="C907"/>
  <c r="C906"/>
  <c r="C895"/>
  <c r="C894"/>
  <c r="C891"/>
  <c r="C890"/>
  <c r="C889"/>
  <c r="C888"/>
  <c r="I887"/>
  <c r="H887"/>
  <c r="G887"/>
  <c r="F887"/>
  <c r="E887"/>
  <c r="D887"/>
  <c r="I886"/>
  <c r="H886"/>
  <c r="G886"/>
  <c r="F886"/>
  <c r="E886"/>
  <c r="D886"/>
  <c r="C878"/>
  <c r="C877"/>
  <c r="I876"/>
  <c r="H876"/>
  <c r="G876"/>
  <c r="F876"/>
  <c r="D876"/>
  <c r="I875"/>
  <c r="H875"/>
  <c r="G875"/>
  <c r="F875"/>
  <c r="D875"/>
  <c r="C874"/>
  <c r="C873"/>
  <c r="I872"/>
  <c r="H872"/>
  <c r="G872"/>
  <c r="F872"/>
  <c r="I871"/>
  <c r="H871"/>
  <c r="G871"/>
  <c r="F871"/>
  <c r="C849"/>
  <c r="C848"/>
  <c r="C847"/>
  <c r="C846"/>
  <c r="C845"/>
  <c r="C844"/>
  <c r="C843"/>
  <c r="C842"/>
  <c r="C829"/>
  <c r="C828"/>
  <c r="C827"/>
  <c r="C826"/>
  <c r="C825"/>
  <c r="C824"/>
  <c r="C823"/>
  <c r="C822"/>
  <c r="C821"/>
  <c r="C820"/>
  <c r="C819"/>
  <c r="C818"/>
  <c r="C817"/>
  <c r="C816"/>
  <c r="C815"/>
  <c r="C814"/>
  <c r="C812"/>
  <c r="C811"/>
  <c r="C810"/>
  <c r="C809"/>
  <c r="C807"/>
  <c r="C806"/>
  <c r="C805"/>
  <c r="C804"/>
  <c r="C786"/>
  <c r="C785"/>
  <c r="I784"/>
  <c r="I782" s="1"/>
  <c r="I623" s="1"/>
  <c r="H784"/>
  <c r="H782" s="1"/>
  <c r="H623" s="1"/>
  <c r="G784"/>
  <c r="G782" s="1"/>
  <c r="G623" s="1"/>
  <c r="F784"/>
  <c r="F782" s="1"/>
  <c r="F623" s="1"/>
  <c r="E784"/>
  <c r="E782" s="1"/>
  <c r="D784"/>
  <c r="D782" s="1"/>
  <c r="D623" s="1"/>
  <c r="I783"/>
  <c r="I781" s="1"/>
  <c r="I622" s="1"/>
  <c r="H783"/>
  <c r="H781" s="1"/>
  <c r="H622" s="1"/>
  <c r="G783"/>
  <c r="G781" s="1"/>
  <c r="G622" s="1"/>
  <c r="F783"/>
  <c r="F781" s="1"/>
  <c r="F622" s="1"/>
  <c r="E783"/>
  <c r="E781" s="1"/>
  <c r="E622" s="1"/>
  <c r="D783"/>
  <c r="D781" s="1"/>
  <c r="D622" s="1"/>
  <c r="C780"/>
  <c r="C779"/>
  <c r="C778"/>
  <c r="C777"/>
  <c r="I776"/>
  <c r="H776"/>
  <c r="G776"/>
  <c r="F776"/>
  <c r="E776"/>
  <c r="D776"/>
  <c r="I775"/>
  <c r="H775"/>
  <c r="G775"/>
  <c r="F775"/>
  <c r="E775"/>
  <c r="D775"/>
  <c r="C774"/>
  <c r="C773"/>
  <c r="C772"/>
  <c r="C771"/>
  <c r="C770"/>
  <c r="C769"/>
  <c r="I768"/>
  <c r="H768"/>
  <c r="G768"/>
  <c r="F768"/>
  <c r="E768"/>
  <c r="D768"/>
  <c r="I767"/>
  <c r="H767"/>
  <c r="G767"/>
  <c r="F767"/>
  <c r="E767"/>
  <c r="D767"/>
  <c r="C764"/>
  <c r="C763"/>
  <c r="C762"/>
  <c r="C761"/>
  <c r="I758"/>
  <c r="H758"/>
  <c r="G758"/>
  <c r="F758"/>
  <c r="E758"/>
  <c r="D758"/>
  <c r="I757"/>
  <c r="H757"/>
  <c r="G757"/>
  <c r="F757"/>
  <c r="E757"/>
  <c r="D757"/>
  <c r="C743"/>
  <c r="C742"/>
  <c r="I739"/>
  <c r="H739"/>
  <c r="G739"/>
  <c r="F739"/>
  <c r="E739"/>
  <c r="I738"/>
  <c r="H738"/>
  <c r="H636" s="1"/>
  <c r="G738"/>
  <c r="F738"/>
  <c r="D738"/>
  <c r="C737"/>
  <c r="C736"/>
  <c r="C735"/>
  <c r="C734"/>
  <c r="I733"/>
  <c r="I731" s="1"/>
  <c r="H733"/>
  <c r="H731" s="1"/>
  <c r="G733"/>
  <c r="G731" s="1"/>
  <c r="F733"/>
  <c r="F731" s="1"/>
  <c r="E733"/>
  <c r="E731" s="1"/>
  <c r="D733"/>
  <c r="D731" s="1"/>
  <c r="I732"/>
  <c r="I730" s="1"/>
  <c r="H732"/>
  <c r="H730" s="1"/>
  <c r="G732"/>
  <c r="G730" s="1"/>
  <c r="F732"/>
  <c r="F730" s="1"/>
  <c r="E732"/>
  <c r="D732"/>
  <c r="D730" s="1"/>
  <c r="C716"/>
  <c r="C715"/>
  <c r="C714"/>
  <c r="C713"/>
  <c r="C712"/>
  <c r="C711"/>
  <c r="C710"/>
  <c r="C709"/>
  <c r="C708"/>
  <c r="C705"/>
  <c r="C704"/>
  <c r="C703"/>
  <c r="C702"/>
  <c r="C701"/>
  <c r="C698"/>
  <c r="C697"/>
  <c r="C696"/>
  <c r="C695"/>
  <c r="I694"/>
  <c r="H694"/>
  <c r="G694"/>
  <c r="F694"/>
  <c r="E694"/>
  <c r="D694"/>
  <c r="I693"/>
  <c r="H693"/>
  <c r="G693"/>
  <c r="F693"/>
  <c r="E693"/>
  <c r="D693"/>
  <c r="C670"/>
  <c r="C669"/>
  <c r="C668"/>
  <c r="C667"/>
  <c r="C665"/>
  <c r="C664"/>
  <c r="C663"/>
  <c r="C662"/>
  <c r="I661"/>
  <c r="I657" s="1"/>
  <c r="H661"/>
  <c r="H657" s="1"/>
  <c r="G661"/>
  <c r="G657" s="1"/>
  <c r="E661"/>
  <c r="E657" s="1"/>
  <c r="D661"/>
  <c r="D657" s="1"/>
  <c r="C660"/>
  <c r="C659"/>
  <c r="C652"/>
  <c r="C651"/>
  <c r="C650"/>
  <c r="C649"/>
  <c r="I648"/>
  <c r="H648"/>
  <c r="G648"/>
  <c r="F648"/>
  <c r="D648"/>
  <c r="I647"/>
  <c r="H647"/>
  <c r="G647"/>
  <c r="F647"/>
  <c r="E647"/>
  <c r="D647"/>
  <c r="C601"/>
  <c r="C600"/>
  <c r="C599"/>
  <c r="C598"/>
  <c r="I595"/>
  <c r="I593" s="1"/>
  <c r="I591" s="1"/>
  <c r="I589" s="1"/>
  <c r="I587" s="1"/>
  <c r="H595"/>
  <c r="H593" s="1"/>
  <c r="H591" s="1"/>
  <c r="H589" s="1"/>
  <c r="H587" s="1"/>
  <c r="G595"/>
  <c r="F595"/>
  <c r="F593" s="1"/>
  <c r="F591" s="1"/>
  <c r="F589" s="1"/>
  <c r="F587" s="1"/>
  <c r="E595"/>
  <c r="I594"/>
  <c r="I592" s="1"/>
  <c r="I590" s="1"/>
  <c r="I588" s="1"/>
  <c r="I586" s="1"/>
  <c r="H594"/>
  <c r="H592" s="1"/>
  <c r="H590" s="1"/>
  <c r="H588" s="1"/>
  <c r="H586" s="1"/>
  <c r="G594"/>
  <c r="G592" s="1"/>
  <c r="G590" s="1"/>
  <c r="G588" s="1"/>
  <c r="G586" s="1"/>
  <c r="F594"/>
  <c r="F592" s="1"/>
  <c r="F590" s="1"/>
  <c r="F588" s="1"/>
  <c r="F586" s="1"/>
  <c r="D594"/>
  <c r="C584"/>
  <c r="C583"/>
  <c r="I582"/>
  <c r="I581"/>
  <c r="H580"/>
  <c r="G580"/>
  <c r="G578" s="1"/>
  <c r="G576" s="1"/>
  <c r="G574" s="1"/>
  <c r="G572" s="1"/>
  <c r="F580"/>
  <c r="F578" s="1"/>
  <c r="F576" s="1"/>
  <c r="F574" s="1"/>
  <c r="F572" s="1"/>
  <c r="E580"/>
  <c r="E578" s="1"/>
  <c r="E576" s="1"/>
  <c r="E574" s="1"/>
  <c r="E572" s="1"/>
  <c r="D580"/>
  <c r="H579"/>
  <c r="G579"/>
  <c r="G577" s="1"/>
  <c r="G575" s="1"/>
  <c r="G573" s="1"/>
  <c r="G571" s="1"/>
  <c r="F579"/>
  <c r="F577" s="1"/>
  <c r="F575" s="1"/>
  <c r="F573" s="1"/>
  <c r="F571" s="1"/>
  <c r="E579"/>
  <c r="D579"/>
  <c r="D577" s="1"/>
  <c r="D575" s="1"/>
  <c r="D573" s="1"/>
  <c r="D571" s="1"/>
  <c r="C515"/>
  <c r="C514"/>
  <c r="C511"/>
  <c r="C510"/>
  <c r="G507"/>
  <c r="G506"/>
  <c r="I507"/>
  <c r="H507"/>
  <c r="I506"/>
  <c r="H506"/>
  <c r="D506"/>
  <c r="C487"/>
  <c r="C486"/>
  <c r="I485"/>
  <c r="I483" s="1"/>
  <c r="I481" s="1"/>
  <c r="I479" s="1"/>
  <c r="I477" s="1"/>
  <c r="I475" s="1"/>
  <c r="H485"/>
  <c r="H483" s="1"/>
  <c r="G485"/>
  <c r="G483" s="1"/>
  <c r="G481" s="1"/>
  <c r="G479" s="1"/>
  <c r="G477" s="1"/>
  <c r="G475" s="1"/>
  <c r="F485"/>
  <c r="F483" s="1"/>
  <c r="F481" s="1"/>
  <c r="F479" s="1"/>
  <c r="F477" s="1"/>
  <c r="F475" s="1"/>
  <c r="E485"/>
  <c r="E483" s="1"/>
  <c r="E481" s="1"/>
  <c r="D485"/>
  <c r="I484"/>
  <c r="I482" s="1"/>
  <c r="H484"/>
  <c r="H482" s="1"/>
  <c r="H480" s="1"/>
  <c r="H478" s="1"/>
  <c r="H476" s="1"/>
  <c r="H474" s="1"/>
  <c r="G484"/>
  <c r="G482" s="1"/>
  <c r="F484"/>
  <c r="F482" s="1"/>
  <c r="E484"/>
  <c r="E482" s="1"/>
  <c r="D484"/>
  <c r="D482" s="1"/>
  <c r="E467"/>
  <c r="I468"/>
  <c r="H468"/>
  <c r="G468"/>
  <c r="D468"/>
  <c r="D421" s="1"/>
  <c r="I467"/>
  <c r="H467"/>
  <c r="G467"/>
  <c r="D467"/>
  <c r="C455"/>
  <c r="C454"/>
  <c r="I434"/>
  <c r="I432" s="1"/>
  <c r="H434"/>
  <c r="H432" s="1"/>
  <c r="G434"/>
  <c r="G432" s="1"/>
  <c r="F434"/>
  <c r="F432" s="1"/>
  <c r="E434"/>
  <c r="E432" s="1"/>
  <c r="D434"/>
  <c r="D432" s="1"/>
  <c r="I433"/>
  <c r="I431" s="1"/>
  <c r="G433"/>
  <c r="G431" s="1"/>
  <c r="F433"/>
  <c r="F431" s="1"/>
  <c r="E433"/>
  <c r="E431" s="1"/>
  <c r="D433"/>
  <c r="D431" s="1"/>
  <c r="C430"/>
  <c r="C429"/>
  <c r="I407"/>
  <c r="H407"/>
  <c r="G407"/>
  <c r="F407"/>
  <c r="E407"/>
  <c r="D407"/>
  <c r="I406"/>
  <c r="H406"/>
  <c r="G406"/>
  <c r="F406"/>
  <c r="E406"/>
  <c r="D406"/>
  <c r="C397"/>
  <c r="C396"/>
  <c r="C395"/>
  <c r="C394"/>
  <c r="C393"/>
  <c r="C392"/>
  <c r="C391"/>
  <c r="C390"/>
  <c r="C388"/>
  <c r="C387"/>
  <c r="C386"/>
  <c r="I385"/>
  <c r="I2767" s="1"/>
  <c r="H385"/>
  <c r="H2767" s="1"/>
  <c r="G385"/>
  <c r="G2767" s="1"/>
  <c r="E385"/>
  <c r="E2767" s="1"/>
  <c r="D385"/>
  <c r="D2767" s="1"/>
  <c r="I384"/>
  <c r="I2766" s="1"/>
  <c r="H384"/>
  <c r="H382" s="1"/>
  <c r="G384"/>
  <c r="G2766" s="1"/>
  <c r="E384"/>
  <c r="E98" s="1"/>
  <c r="E54" s="1"/>
  <c r="D384"/>
  <c r="D2766" s="1"/>
  <c r="C367"/>
  <c r="C366"/>
  <c r="C365"/>
  <c r="C364"/>
  <c r="D363"/>
  <c r="D362"/>
  <c r="C361"/>
  <c r="C360"/>
  <c r="C359"/>
  <c r="C358"/>
  <c r="C357"/>
  <c r="C356"/>
  <c r="C355"/>
  <c r="C354"/>
  <c r="C351"/>
  <c r="C350"/>
  <c r="D341"/>
  <c r="C341" s="1"/>
  <c r="D340"/>
  <c r="C340" s="1"/>
  <c r="C339"/>
  <c r="C337"/>
  <c r="C336"/>
  <c r="F335"/>
  <c r="D335"/>
  <c r="F334"/>
  <c r="D334"/>
  <c r="C333"/>
  <c r="C332"/>
  <c r="C331"/>
  <c r="C330"/>
  <c r="D329"/>
  <c r="D328"/>
  <c r="C327"/>
  <c r="C326"/>
  <c r="D325"/>
  <c r="C325" s="1"/>
  <c r="D323"/>
  <c r="D322" s="1"/>
  <c r="C322" s="1"/>
  <c r="D321"/>
  <c r="D320" s="1"/>
  <c r="I319"/>
  <c r="D319"/>
  <c r="I318"/>
  <c r="D318"/>
  <c r="I317"/>
  <c r="D317"/>
  <c r="I316"/>
  <c r="I305"/>
  <c r="D309"/>
  <c r="I304"/>
  <c r="I2764" s="1"/>
  <c r="D308"/>
  <c r="D304" s="1"/>
  <c r="D2764" s="1"/>
  <c r="C307"/>
  <c r="C306"/>
  <c r="H305"/>
  <c r="G305"/>
  <c r="G2765" s="1"/>
  <c r="F305"/>
  <c r="F2765" s="1"/>
  <c r="E305"/>
  <c r="H304"/>
  <c r="H2764" s="1"/>
  <c r="G304"/>
  <c r="G2764" s="1"/>
  <c r="F304"/>
  <c r="F2764" s="1"/>
  <c r="E304"/>
  <c r="E2764" s="1"/>
  <c r="F301"/>
  <c r="F297" s="1"/>
  <c r="F300"/>
  <c r="F296" s="1"/>
  <c r="D299"/>
  <c r="D298"/>
  <c r="C298" s="1"/>
  <c r="I297"/>
  <c r="H297"/>
  <c r="G297"/>
  <c r="E297"/>
  <c r="E2744" s="1"/>
  <c r="I296"/>
  <c r="H296"/>
  <c r="G296"/>
  <c r="E296"/>
  <c r="C283"/>
  <c r="C282"/>
  <c r="I281"/>
  <c r="I277" s="1"/>
  <c r="H281"/>
  <c r="H279" s="1"/>
  <c r="G281"/>
  <c r="G277" s="1"/>
  <c r="E281"/>
  <c r="D281"/>
  <c r="I280"/>
  <c r="I278" s="1"/>
  <c r="H280"/>
  <c r="H276" s="1"/>
  <c r="H274" s="1"/>
  <c r="G280"/>
  <c r="G278" s="1"/>
  <c r="E280"/>
  <c r="E276" s="1"/>
  <c r="D280"/>
  <c r="D276" s="1"/>
  <c r="D274" s="1"/>
  <c r="C250"/>
  <c r="C249"/>
  <c r="C248"/>
  <c r="C247"/>
  <c r="I246"/>
  <c r="D246"/>
  <c r="I245"/>
  <c r="I235" s="1"/>
  <c r="I233" s="1"/>
  <c r="I231" s="1"/>
  <c r="I229" s="1"/>
  <c r="D245"/>
  <c r="C244"/>
  <c r="C243"/>
  <c r="C242"/>
  <c r="C241"/>
  <c r="C240"/>
  <c r="C239"/>
  <c r="D238"/>
  <c r="C238" s="1"/>
  <c r="D237"/>
  <c r="C237" s="1"/>
  <c r="H236"/>
  <c r="H234" s="1"/>
  <c r="H232" s="1"/>
  <c r="H230" s="1"/>
  <c r="G236"/>
  <c r="G234" s="1"/>
  <c r="G232" s="1"/>
  <c r="G230" s="1"/>
  <c r="F236"/>
  <c r="F234" s="1"/>
  <c r="F232" s="1"/>
  <c r="F230" s="1"/>
  <c r="E236"/>
  <c r="E234" s="1"/>
  <c r="E232" s="1"/>
  <c r="E230" s="1"/>
  <c r="H235"/>
  <c r="H233" s="1"/>
  <c r="H231" s="1"/>
  <c r="H229" s="1"/>
  <c r="G235"/>
  <c r="G233" s="1"/>
  <c r="G231" s="1"/>
  <c r="G229" s="1"/>
  <c r="F235"/>
  <c r="F233" s="1"/>
  <c r="F231" s="1"/>
  <c r="F229" s="1"/>
  <c r="E235"/>
  <c r="E233" s="1"/>
  <c r="E231" s="1"/>
  <c r="E229" s="1"/>
  <c r="C200"/>
  <c r="C199"/>
  <c r="D198"/>
  <c r="C198" s="1"/>
  <c r="D197"/>
  <c r="C197" s="1"/>
  <c r="I194"/>
  <c r="I192" s="1"/>
  <c r="I109" s="1"/>
  <c r="I193"/>
  <c r="I191" s="1"/>
  <c r="I108" s="1"/>
  <c r="E193"/>
  <c r="E191" s="1"/>
  <c r="E108" s="1"/>
  <c r="H194"/>
  <c r="H192" s="1"/>
  <c r="H109" s="1"/>
  <c r="G194"/>
  <c r="G192" s="1"/>
  <c r="G109" s="1"/>
  <c r="F194"/>
  <c r="F192" s="1"/>
  <c r="F109" s="1"/>
  <c r="H193"/>
  <c r="H191" s="1"/>
  <c r="H108" s="1"/>
  <c r="G193"/>
  <c r="G191" s="1"/>
  <c r="G108" s="1"/>
  <c r="F193"/>
  <c r="F191" s="1"/>
  <c r="F108" s="1"/>
  <c r="I186"/>
  <c r="D184"/>
  <c r="D182" s="1"/>
  <c r="I185"/>
  <c r="I183" s="1"/>
  <c r="I181" s="1"/>
  <c r="I2691" s="1"/>
  <c r="D183"/>
  <c r="D181" s="1"/>
  <c r="D2691" s="1"/>
  <c r="H184"/>
  <c r="H182" s="1"/>
  <c r="H2692" s="1"/>
  <c r="G184"/>
  <c r="G182" s="1"/>
  <c r="G2692" s="1"/>
  <c r="F184"/>
  <c r="F182" s="1"/>
  <c r="E184"/>
  <c r="E182" s="1"/>
  <c r="E2692" s="1"/>
  <c r="H183"/>
  <c r="H181" s="1"/>
  <c r="H2691" s="1"/>
  <c r="G183"/>
  <c r="G181" s="1"/>
  <c r="G2691" s="1"/>
  <c r="F183"/>
  <c r="F181" s="1"/>
  <c r="F2691" s="1"/>
  <c r="E183"/>
  <c r="E181" s="1"/>
  <c r="E2691" s="1"/>
  <c r="C175"/>
  <c r="C174"/>
  <c r="C173"/>
  <c r="C172"/>
  <c r="C171"/>
  <c r="C170"/>
  <c r="C169"/>
  <c r="C168"/>
  <c r="I167"/>
  <c r="I166"/>
  <c r="D165"/>
  <c r="D164"/>
  <c r="D156" s="1"/>
  <c r="C163"/>
  <c r="C162"/>
  <c r="C160"/>
  <c r="C159"/>
  <c r="C158"/>
  <c r="H2656"/>
  <c r="H2654" s="1"/>
  <c r="G2656"/>
  <c r="G2654" s="1"/>
  <c r="F155"/>
  <c r="G2655"/>
  <c r="G2653" s="1"/>
  <c r="F2655"/>
  <c r="F2653" s="1"/>
  <c r="E2655"/>
  <c r="E2653" s="1"/>
  <c r="C151"/>
  <c r="C150"/>
  <c r="F144"/>
  <c r="F142" s="1"/>
  <c r="G145"/>
  <c r="G143" s="1"/>
  <c r="E145"/>
  <c r="E143" s="1"/>
  <c r="H144"/>
  <c r="H142" s="1"/>
  <c r="G144"/>
  <c r="G142" s="1"/>
  <c r="E144"/>
  <c r="E142" s="1"/>
  <c r="C139"/>
  <c r="C138"/>
  <c r="I87"/>
  <c r="H87"/>
  <c r="G87"/>
  <c r="F87"/>
  <c r="E87"/>
  <c r="D87"/>
  <c r="I86"/>
  <c r="H86"/>
  <c r="G86"/>
  <c r="F86"/>
  <c r="E86"/>
  <c r="D86"/>
  <c r="C135"/>
  <c r="C134"/>
  <c r="C133"/>
  <c r="C132"/>
  <c r="C131"/>
  <c r="C130"/>
  <c r="G129"/>
  <c r="G117" s="1"/>
  <c r="G2648" s="1"/>
  <c r="G128"/>
  <c r="G116" s="1"/>
  <c r="G2647" s="1"/>
  <c r="C127"/>
  <c r="C126"/>
  <c r="C125"/>
  <c r="C124"/>
  <c r="C123"/>
  <c r="C122"/>
  <c r="C121"/>
  <c r="I120"/>
  <c r="C119"/>
  <c r="I118"/>
  <c r="F103" l="1"/>
  <c r="F59" s="1"/>
  <c r="F2692"/>
  <c r="D103"/>
  <c r="D59" s="1"/>
  <c r="D2692"/>
  <c r="F636"/>
  <c r="I611"/>
  <c r="I527" s="1"/>
  <c r="D2303"/>
  <c r="D2301" s="1"/>
  <c r="I2304"/>
  <c r="I2302" s="1"/>
  <c r="I2300" s="1"/>
  <c r="I2298" s="1"/>
  <c r="I2296" s="1"/>
  <c r="D636"/>
  <c r="G2304"/>
  <c r="G2302" s="1"/>
  <c r="G2300" s="1"/>
  <c r="G2298" s="1"/>
  <c r="G2296" s="1"/>
  <c r="F2303"/>
  <c r="F2304"/>
  <c r="F2302" s="1"/>
  <c r="F2300" s="1"/>
  <c r="F2298" s="1"/>
  <c r="F2296" s="1"/>
  <c r="E2304"/>
  <c r="E2302" s="1"/>
  <c r="E2300" s="1"/>
  <c r="E2298" s="1"/>
  <c r="E2296" s="1"/>
  <c r="D2304"/>
  <c r="I2303"/>
  <c r="H2303"/>
  <c r="G2303"/>
  <c r="G2301" s="1"/>
  <c r="G2299" s="1"/>
  <c r="G2297" s="1"/>
  <c r="G2295" s="1"/>
  <c r="E2303"/>
  <c r="E2301" s="1"/>
  <c r="E2299" s="1"/>
  <c r="E2297" s="1"/>
  <c r="E2295" s="1"/>
  <c r="H2304"/>
  <c r="H2302" s="1"/>
  <c r="H2300" s="1"/>
  <c r="H2298" s="1"/>
  <c r="H2296" s="1"/>
  <c r="F2117"/>
  <c r="F2115" s="1"/>
  <c r="F2109" s="1"/>
  <c r="F2107" s="1"/>
  <c r="H2116"/>
  <c r="H2114" s="1"/>
  <c r="H2108" s="1"/>
  <c r="H2106" s="1"/>
  <c r="F2116"/>
  <c r="F2114" s="1"/>
  <c r="F2108" s="1"/>
  <c r="F2106" s="1"/>
  <c r="I2121"/>
  <c r="I2119" s="1"/>
  <c r="D2120"/>
  <c r="I636"/>
  <c r="E1665"/>
  <c r="G610"/>
  <c r="I1668"/>
  <c r="I1666" s="1"/>
  <c r="I1667"/>
  <c r="I1665" s="1"/>
  <c r="C1856"/>
  <c r="D1854"/>
  <c r="D1828" s="1"/>
  <c r="D1826" s="1"/>
  <c r="H637"/>
  <c r="F2744"/>
  <c r="I637"/>
  <c r="G636"/>
  <c r="H611"/>
  <c r="H527" s="1"/>
  <c r="F637"/>
  <c r="D1552"/>
  <c r="D1550" s="1"/>
  <c r="I1552"/>
  <c r="I1550" s="1"/>
  <c r="I1548" s="1"/>
  <c r="I1546" s="1"/>
  <c r="I1544" s="1"/>
  <c r="D611"/>
  <c r="I610"/>
  <c r="I1553"/>
  <c r="G637"/>
  <c r="E611"/>
  <c r="E527" s="1"/>
  <c r="D1551"/>
  <c r="D1549" s="1"/>
  <c r="D1547" s="1"/>
  <c r="D1545" s="1"/>
  <c r="G2703"/>
  <c r="G611"/>
  <c r="F2703"/>
  <c r="F611"/>
  <c r="F527" s="1"/>
  <c r="H610"/>
  <c r="H526" s="1"/>
  <c r="F2702"/>
  <c r="F610"/>
  <c r="F526" s="1"/>
  <c r="E2702"/>
  <c r="E610"/>
  <c r="E637"/>
  <c r="H1219"/>
  <c r="H1217" s="1"/>
  <c r="H2704" s="1"/>
  <c r="E1219"/>
  <c r="E1217" s="1"/>
  <c r="G1219"/>
  <c r="G1217" s="1"/>
  <c r="G2704" s="1"/>
  <c r="H1220"/>
  <c r="H1218" s="1"/>
  <c r="H2705" s="1"/>
  <c r="D1219"/>
  <c r="D2228"/>
  <c r="D2226" s="1"/>
  <c r="I1219"/>
  <c r="I1217" s="1"/>
  <c r="I2704" s="1"/>
  <c r="F1219"/>
  <c r="F1217" s="1"/>
  <c r="F2704" s="1"/>
  <c r="I1220"/>
  <c r="I1218" s="1"/>
  <c r="I2705" s="1"/>
  <c r="G1220"/>
  <c r="G1218" s="1"/>
  <c r="G2705" s="1"/>
  <c r="F1220"/>
  <c r="F1218" s="1"/>
  <c r="F1210" s="1"/>
  <c r="I313"/>
  <c r="I311" s="1"/>
  <c r="I289" s="1"/>
  <c r="I312"/>
  <c r="I310" s="1"/>
  <c r="I288" s="1"/>
  <c r="H465"/>
  <c r="H463" s="1"/>
  <c r="H420"/>
  <c r="E465"/>
  <c r="E463" s="1"/>
  <c r="E420"/>
  <c r="I466"/>
  <c r="I464" s="1"/>
  <c r="I421"/>
  <c r="H466"/>
  <c r="H464" s="1"/>
  <c r="H421"/>
  <c r="H419" s="1"/>
  <c r="H417" s="1"/>
  <c r="H415" s="1"/>
  <c r="D465"/>
  <c r="D463" s="1"/>
  <c r="D420"/>
  <c r="G466"/>
  <c r="G464" s="1"/>
  <c r="G421"/>
  <c r="G465"/>
  <c r="G463" s="1"/>
  <c r="G420"/>
  <c r="G418" s="1"/>
  <c r="G416" s="1"/>
  <c r="G414" s="1"/>
  <c r="I465"/>
  <c r="I463" s="1"/>
  <c r="I420"/>
  <c r="I2734"/>
  <c r="I2730" s="1"/>
  <c r="I2728" s="1"/>
  <c r="I275"/>
  <c r="I273" s="1"/>
  <c r="G2734"/>
  <c r="G275"/>
  <c r="G273" s="1"/>
  <c r="E2733"/>
  <c r="E2729" s="1"/>
  <c r="E2727" s="1"/>
  <c r="E274"/>
  <c r="E272" s="1"/>
  <c r="I144"/>
  <c r="D144"/>
  <c r="D142" s="1"/>
  <c r="F312"/>
  <c r="F310" s="1"/>
  <c r="F288" s="1"/>
  <c r="C2122"/>
  <c r="E2118"/>
  <c r="C2127"/>
  <c r="G613"/>
  <c r="G529" s="1"/>
  <c r="F613"/>
  <c r="F529" s="1"/>
  <c r="E613"/>
  <c r="E529" s="1"/>
  <c r="E35" s="1"/>
  <c r="I612"/>
  <c r="I528" s="1"/>
  <c r="H612"/>
  <c r="H528" s="1"/>
  <c r="G612"/>
  <c r="G528" s="1"/>
  <c r="G34" s="1"/>
  <c r="E612"/>
  <c r="E528" s="1"/>
  <c r="I116"/>
  <c r="I2647" s="1"/>
  <c r="D612"/>
  <c r="D528" s="1"/>
  <c r="I613"/>
  <c r="I529" s="1"/>
  <c r="I35" s="1"/>
  <c r="H613"/>
  <c r="H529" s="1"/>
  <c r="C165"/>
  <c r="D157"/>
  <c r="D155" s="1"/>
  <c r="C166"/>
  <c r="I156"/>
  <c r="C167"/>
  <c r="I157"/>
  <c r="I2656" s="1"/>
  <c r="I2654" s="1"/>
  <c r="I106"/>
  <c r="I104" s="1"/>
  <c r="H189"/>
  <c r="H187" s="1"/>
  <c r="H179" s="1"/>
  <c r="H177" s="1"/>
  <c r="G869"/>
  <c r="G867" s="1"/>
  <c r="G865" s="1"/>
  <c r="G863" s="1"/>
  <c r="G861" s="1"/>
  <c r="F313"/>
  <c r="F311" s="1"/>
  <c r="F289" s="1"/>
  <c r="C513"/>
  <c r="E507"/>
  <c r="E413" s="1"/>
  <c r="E411" s="1"/>
  <c r="E409" s="1"/>
  <c r="H313"/>
  <c r="H311" s="1"/>
  <c r="H289" s="1"/>
  <c r="C512"/>
  <c r="E506"/>
  <c r="E412" s="1"/>
  <c r="H312"/>
  <c r="H310" s="1"/>
  <c r="H288" s="1"/>
  <c r="F2743"/>
  <c r="G2743"/>
  <c r="I2743"/>
  <c r="H2744"/>
  <c r="G2716"/>
  <c r="C1744"/>
  <c r="D1742"/>
  <c r="C1743"/>
  <c r="D1741"/>
  <c r="C1741" s="1"/>
  <c r="I2744"/>
  <c r="E552"/>
  <c r="E70" s="1"/>
  <c r="H190"/>
  <c r="H188" s="1"/>
  <c r="F190"/>
  <c r="F188" s="1"/>
  <c r="F180" s="1"/>
  <c r="F178" s="1"/>
  <c r="F2650"/>
  <c r="F869"/>
  <c r="F867" s="1"/>
  <c r="F865" s="1"/>
  <c r="F863" s="1"/>
  <c r="F861" s="1"/>
  <c r="H2649"/>
  <c r="D99"/>
  <c r="D55" s="1"/>
  <c r="G1468"/>
  <c r="G1466" s="1"/>
  <c r="D2584"/>
  <c r="D194"/>
  <c r="D192" s="1"/>
  <c r="D109" s="1"/>
  <c r="G426"/>
  <c r="G424" s="1"/>
  <c r="I99"/>
  <c r="I55" s="1"/>
  <c r="G97"/>
  <c r="G53" s="1"/>
  <c r="H2650"/>
  <c r="E1129"/>
  <c r="C1129" s="1"/>
  <c r="I426"/>
  <c r="I424" s="1"/>
  <c r="H2743"/>
  <c r="H870"/>
  <c r="H868" s="1"/>
  <c r="H866" s="1"/>
  <c r="H864" s="1"/>
  <c r="H862" s="1"/>
  <c r="F870"/>
  <c r="F868" s="1"/>
  <c r="F866" s="1"/>
  <c r="F864" s="1"/>
  <c r="F862" s="1"/>
  <c r="E876"/>
  <c r="C876" s="1"/>
  <c r="G765"/>
  <c r="G620" s="1"/>
  <c r="F553"/>
  <c r="F71" s="1"/>
  <c r="C329"/>
  <c r="C347"/>
  <c r="I903"/>
  <c r="F1468"/>
  <c r="F1466" s="1"/>
  <c r="H99"/>
  <c r="H55" s="1"/>
  <c r="H765"/>
  <c r="H755" s="1"/>
  <c r="H753" s="1"/>
  <c r="H2669" s="1"/>
  <c r="G96"/>
  <c r="G52" s="1"/>
  <c r="H800"/>
  <c r="E2264"/>
  <c r="E2262" s="1"/>
  <c r="C353"/>
  <c r="C2080"/>
  <c r="F507"/>
  <c r="F505" s="1"/>
  <c r="F2599"/>
  <c r="F2597" s="1"/>
  <c r="F2595" s="1"/>
  <c r="D383"/>
  <c r="D2431"/>
  <c r="D2429" s="1"/>
  <c r="D2427" s="1"/>
  <c r="I2584"/>
  <c r="I2213" s="1"/>
  <c r="C1671"/>
  <c r="G1829"/>
  <c r="G1827" s="1"/>
  <c r="G1825" s="1"/>
  <c r="G1823" s="1"/>
  <c r="G1807" s="1"/>
  <c r="I766"/>
  <c r="I756" s="1"/>
  <c r="I754" s="1"/>
  <c r="I2670" s="1"/>
  <c r="I800"/>
  <c r="G885"/>
  <c r="H2432"/>
  <c r="H2430" s="1"/>
  <c r="G2584"/>
  <c r="G2213" s="1"/>
  <c r="E2584"/>
  <c r="E2213" s="1"/>
  <c r="H2599"/>
  <c r="H2597" s="1"/>
  <c r="H2595" s="1"/>
  <c r="C245"/>
  <c r="G870"/>
  <c r="G868" s="1"/>
  <c r="G866" s="1"/>
  <c r="G864" s="1"/>
  <c r="G862" s="1"/>
  <c r="F1896"/>
  <c r="F1894" s="1"/>
  <c r="F1892" s="1"/>
  <c r="F1890" s="1"/>
  <c r="H2075"/>
  <c r="H2073" s="1"/>
  <c r="H2071" s="1"/>
  <c r="H2069" s="1"/>
  <c r="E2352"/>
  <c r="C2352" s="1"/>
  <c r="C1569"/>
  <c r="G2394"/>
  <c r="I2432"/>
  <c r="I2430" s="1"/>
  <c r="G276"/>
  <c r="D800"/>
  <c r="C1146"/>
  <c r="I1469"/>
  <c r="I1467" s="1"/>
  <c r="C1567"/>
  <c r="C1566" s="1"/>
  <c r="F1664"/>
  <c r="F1662" s="1"/>
  <c r="F1660" s="1"/>
  <c r="F1658" s="1"/>
  <c r="F2289"/>
  <c r="F2287" s="1"/>
  <c r="C2757"/>
  <c r="I1829"/>
  <c r="I1827" s="1"/>
  <c r="I1825" s="1"/>
  <c r="I1823" s="1"/>
  <c r="I1807" s="1"/>
  <c r="C2418"/>
  <c r="D2263"/>
  <c r="G2744"/>
  <c r="G656"/>
  <c r="G654" s="1"/>
  <c r="G642" s="1"/>
  <c r="I728"/>
  <c r="I726" s="1"/>
  <c r="I724" s="1"/>
  <c r="I722" s="1"/>
  <c r="G2585"/>
  <c r="G2214" s="1"/>
  <c r="D765"/>
  <c r="D755" s="1"/>
  <c r="D753" s="1"/>
  <c r="D656"/>
  <c r="D654" s="1"/>
  <c r="D642" s="1"/>
  <c r="I2649"/>
  <c r="C149"/>
  <c r="F2717"/>
  <c r="I279"/>
  <c r="C1156"/>
  <c r="I2078"/>
  <c r="I2076" s="1"/>
  <c r="I2074" s="1"/>
  <c r="I2072" s="1"/>
  <c r="I2070" s="1"/>
  <c r="H2301"/>
  <c r="H2299" s="1"/>
  <c r="H2297" s="1"/>
  <c r="H2295" s="1"/>
  <c r="I2599"/>
  <c r="I2597" s="1"/>
  <c r="I2595" s="1"/>
  <c r="I2330"/>
  <c r="I2328" s="1"/>
  <c r="G766"/>
  <c r="G756" s="1"/>
  <c r="G754" s="1"/>
  <c r="G2670" s="1"/>
  <c r="E1551"/>
  <c r="E1549" s="1"/>
  <c r="E1547" s="1"/>
  <c r="E1545" s="1"/>
  <c r="C1568"/>
  <c r="G1828"/>
  <c r="G1826" s="1"/>
  <c r="G1824" s="1"/>
  <c r="G1822" s="1"/>
  <c r="G1806" s="1"/>
  <c r="I2194"/>
  <c r="I2192" s="1"/>
  <c r="I2190" s="1"/>
  <c r="C2040"/>
  <c r="F2194"/>
  <c r="F2192" s="1"/>
  <c r="F2190" s="1"/>
  <c r="I2585"/>
  <c r="I2214" s="1"/>
  <c r="F2716"/>
  <c r="E2193"/>
  <c r="E2191" s="1"/>
  <c r="E2189" s="1"/>
  <c r="C802"/>
  <c r="H884"/>
  <c r="I383"/>
  <c r="G99"/>
  <c r="G55" s="1"/>
  <c r="G303"/>
  <c r="G383"/>
  <c r="G425"/>
  <c r="G423" s="1"/>
  <c r="I870"/>
  <c r="I868" s="1"/>
  <c r="I866" s="1"/>
  <c r="I885"/>
  <c r="I1896"/>
  <c r="I1894" s="1"/>
  <c r="I1892" s="1"/>
  <c r="I1890" s="1"/>
  <c r="G2186"/>
  <c r="G2184" s="1"/>
  <c r="G2182" s="1"/>
  <c r="G2180" s="1"/>
  <c r="C2398"/>
  <c r="F2432"/>
  <c r="F2430" s="1"/>
  <c r="C2460"/>
  <c r="H2585"/>
  <c r="H2214" s="1"/>
  <c r="E302"/>
  <c r="E553"/>
  <c r="E71" s="1"/>
  <c r="H1896"/>
  <c r="H1894" s="1"/>
  <c r="H1892" s="1"/>
  <c r="H1890" s="1"/>
  <c r="C2027"/>
  <c r="I2264"/>
  <c r="I2262" s="1"/>
  <c r="E884"/>
  <c r="H155"/>
  <c r="F449"/>
  <c r="F447" s="1"/>
  <c r="F445" s="1"/>
  <c r="F443" s="1"/>
  <c r="H656"/>
  <c r="H654" s="1"/>
  <c r="H642" s="1"/>
  <c r="I801"/>
  <c r="H2278"/>
  <c r="H2276" s="1"/>
  <c r="H2274" s="1"/>
  <c r="H885"/>
  <c r="D1829"/>
  <c r="D1827" s="1"/>
  <c r="F2075"/>
  <c r="F2073" s="1"/>
  <c r="F2071" s="1"/>
  <c r="F2069" s="1"/>
  <c r="C2111"/>
  <c r="G2264"/>
  <c r="G2262" s="1"/>
  <c r="C2760"/>
  <c r="I2716"/>
  <c r="H102"/>
  <c r="H58" s="1"/>
  <c r="C1400"/>
  <c r="E99"/>
  <c r="E55" s="1"/>
  <c r="C344"/>
  <c r="C148"/>
  <c r="G98"/>
  <c r="G54" s="1"/>
  <c r="E114"/>
  <c r="C301"/>
  <c r="C335"/>
  <c r="C349"/>
  <c r="F885"/>
  <c r="F902"/>
  <c r="C1028"/>
  <c r="C1128"/>
  <c r="C1157"/>
  <c r="C1718"/>
  <c r="H1829"/>
  <c r="H1827" s="1"/>
  <c r="H1825" s="1"/>
  <c r="H1823" s="1"/>
  <c r="H1807" s="1"/>
  <c r="C1879"/>
  <c r="G1895"/>
  <c r="G1893" s="1"/>
  <c r="G1891" s="1"/>
  <c r="G1889" s="1"/>
  <c r="I2263"/>
  <c r="I2261" s="1"/>
  <c r="C2567"/>
  <c r="C2754"/>
  <c r="E2717"/>
  <c r="F448"/>
  <c r="F446" s="1"/>
  <c r="F444" s="1"/>
  <c r="F442" s="1"/>
  <c r="H1468"/>
  <c r="H1466" s="1"/>
  <c r="H2076"/>
  <c r="H2074" s="1"/>
  <c r="H2072" s="1"/>
  <c r="H2070" s="1"/>
  <c r="F2585"/>
  <c r="C320"/>
  <c r="D98"/>
  <c r="D54" s="1"/>
  <c r="C129"/>
  <c r="E2649"/>
  <c r="D296"/>
  <c r="C296" s="1"/>
  <c r="C321"/>
  <c r="I425"/>
  <c r="I423" s="1"/>
  <c r="C648"/>
  <c r="H801"/>
  <c r="D902"/>
  <c r="C1029"/>
  <c r="D1133"/>
  <c r="C1133" s="1"/>
  <c r="C1857"/>
  <c r="C1867"/>
  <c r="E2279"/>
  <c r="E2277" s="1"/>
  <c r="E2275" s="1"/>
  <c r="C1252"/>
  <c r="D1895"/>
  <c r="D1893" s="1"/>
  <c r="D1891" s="1"/>
  <c r="I2301"/>
  <c r="I2299" s="1"/>
  <c r="I2297" s="1"/>
  <c r="I2295" s="1"/>
  <c r="I2476"/>
  <c r="G279"/>
  <c r="G2762"/>
  <c r="C1190"/>
  <c r="G1664"/>
  <c r="G1662" s="1"/>
  <c r="G1660" s="1"/>
  <c r="G1658" s="1"/>
  <c r="C1866"/>
  <c r="F96"/>
  <c r="F52" s="1"/>
  <c r="E278"/>
  <c r="C453"/>
  <c r="G115"/>
  <c r="F145"/>
  <c r="F143" s="1"/>
  <c r="F115" s="1"/>
  <c r="F113" s="1"/>
  <c r="I276"/>
  <c r="C308"/>
  <c r="C328"/>
  <c r="C485"/>
  <c r="C694"/>
  <c r="G800"/>
  <c r="C808"/>
  <c r="D870"/>
  <c r="D868" s="1"/>
  <c r="F903"/>
  <c r="C1240"/>
  <c r="C1377"/>
  <c r="C1871"/>
  <c r="I2128"/>
  <c r="C2128" s="1"/>
  <c r="H2187"/>
  <c r="H2185" s="1"/>
  <c r="H2183" s="1"/>
  <c r="H2181" s="1"/>
  <c r="I2431"/>
  <c r="I2429" s="1"/>
  <c r="C2636"/>
  <c r="C2039"/>
  <c r="C2570"/>
  <c r="G2598"/>
  <c r="G2596" s="1"/>
  <c r="G2594" s="1"/>
  <c r="C323"/>
  <c r="C345"/>
  <c r="F729"/>
  <c r="F727" s="1"/>
  <c r="F2663" s="1"/>
  <c r="F2661" s="1"/>
  <c r="F2659" s="1"/>
  <c r="H869"/>
  <c r="H867" s="1"/>
  <c r="H865" s="1"/>
  <c r="H863" s="1"/>
  <c r="H861" s="1"/>
  <c r="C886"/>
  <c r="G1663"/>
  <c r="G1661" s="1"/>
  <c r="G1659" s="1"/>
  <c r="G1657" s="1"/>
  <c r="C2309"/>
  <c r="C2363"/>
  <c r="F2395"/>
  <c r="I765"/>
  <c r="I755" s="1"/>
  <c r="I753" s="1"/>
  <c r="I2669" s="1"/>
  <c r="I902"/>
  <c r="D1141"/>
  <c r="C1141" s="1"/>
  <c r="I552"/>
  <c r="I70" s="1"/>
  <c r="F1469"/>
  <c r="F1467" s="1"/>
  <c r="C1763"/>
  <c r="I2077"/>
  <c r="I2075" s="1"/>
  <c r="I2073" s="1"/>
  <c r="I2071" s="1"/>
  <c r="I2069" s="1"/>
  <c r="C2089"/>
  <c r="F302"/>
  <c r="H97"/>
  <c r="H53" s="1"/>
  <c r="H766"/>
  <c r="H621" s="1"/>
  <c r="E801"/>
  <c r="E875"/>
  <c r="C875" s="1"/>
  <c r="H902"/>
  <c r="C1231"/>
  <c r="C1371"/>
  <c r="H552"/>
  <c r="H70" s="1"/>
  <c r="I2126"/>
  <c r="C2342"/>
  <c r="C2375"/>
  <c r="E2431"/>
  <c r="E2429" s="1"/>
  <c r="F2598"/>
  <c r="F2596" s="1"/>
  <c r="F2594" s="1"/>
  <c r="D193"/>
  <c r="D191" s="1"/>
  <c r="D108" s="1"/>
  <c r="G382"/>
  <c r="F468"/>
  <c r="C813"/>
  <c r="C871"/>
  <c r="D884"/>
  <c r="C904"/>
  <c r="C988"/>
  <c r="C1142"/>
  <c r="C2028"/>
  <c r="C2270"/>
  <c r="H2279"/>
  <c r="H2277" s="1"/>
  <c r="H2275" s="1"/>
  <c r="E2598"/>
  <c r="E2596" s="1"/>
  <c r="E2594" s="1"/>
  <c r="C2364"/>
  <c r="E2075"/>
  <c r="E2073" s="1"/>
  <c r="E2071" s="1"/>
  <c r="E2069" s="1"/>
  <c r="C1378"/>
  <c r="E2703"/>
  <c r="C1450"/>
  <c r="C775"/>
  <c r="E766"/>
  <c r="E621" s="1"/>
  <c r="D2395"/>
  <c r="D2224" s="1"/>
  <c r="H505"/>
  <c r="H503"/>
  <c r="D504"/>
  <c r="D412"/>
  <c r="D410" s="1"/>
  <c r="D408" s="1"/>
  <c r="D502"/>
  <c r="D500" s="1"/>
  <c r="G504"/>
  <c r="G502"/>
  <c r="H2733"/>
  <c r="H2729" s="1"/>
  <c r="H2727" s="1"/>
  <c r="H272"/>
  <c r="I2765"/>
  <c r="I2763" s="1"/>
  <c r="I303"/>
  <c r="I505"/>
  <c r="I413"/>
  <c r="I411" s="1"/>
  <c r="I409" s="1"/>
  <c r="I503"/>
  <c r="I501" s="1"/>
  <c r="G85"/>
  <c r="C161"/>
  <c r="C352"/>
  <c r="F425"/>
  <c r="F423" s="1"/>
  <c r="F569"/>
  <c r="F567" s="1"/>
  <c r="F565" s="1"/>
  <c r="F563" s="1"/>
  <c r="F561" s="1"/>
  <c r="I655"/>
  <c r="I653" s="1"/>
  <c r="I641" s="1"/>
  <c r="C768"/>
  <c r="G884"/>
  <c r="E1238"/>
  <c r="E1220" s="1"/>
  <c r="H2477"/>
  <c r="H278"/>
  <c r="F281"/>
  <c r="C281" s="1"/>
  <c r="F568"/>
  <c r="F566" s="1"/>
  <c r="F564" s="1"/>
  <c r="F562" s="1"/>
  <c r="F560" s="1"/>
  <c r="F884"/>
  <c r="C1652"/>
  <c r="F2330"/>
  <c r="C2419"/>
  <c r="C2433"/>
  <c r="F2477"/>
  <c r="C2620"/>
  <c r="C841"/>
  <c r="D1138"/>
  <c r="C1138" s="1"/>
  <c r="C1878"/>
  <c r="C2000"/>
  <c r="C2079"/>
  <c r="H2263"/>
  <c r="H2261" s="1"/>
  <c r="F2263"/>
  <c r="F2261" s="1"/>
  <c r="E2395"/>
  <c r="F2431"/>
  <c r="F2429" s="1"/>
  <c r="C2506"/>
  <c r="H2476"/>
  <c r="C304"/>
  <c r="C302" s="1"/>
  <c r="C472"/>
  <c r="D483"/>
  <c r="F766"/>
  <c r="F621" s="1"/>
  <c r="I869"/>
  <c r="I867" s="1"/>
  <c r="I865" s="1"/>
  <c r="I863" s="1"/>
  <c r="I861" s="1"/>
  <c r="G1896"/>
  <c r="G1894" s="1"/>
  <c r="G1892" s="1"/>
  <c r="G1890" s="1"/>
  <c r="C2101"/>
  <c r="C2232"/>
  <c r="E2263"/>
  <c r="E2261" s="1"/>
  <c r="F2394"/>
  <c r="C2481"/>
  <c r="E2585"/>
  <c r="C137"/>
  <c r="G155"/>
  <c r="C300"/>
  <c r="F384"/>
  <c r="F98" s="1"/>
  <c r="F467"/>
  <c r="F506"/>
  <c r="F504" s="1"/>
  <c r="C657"/>
  <c r="F765"/>
  <c r="F755" s="1"/>
  <c r="F753" s="1"/>
  <c r="F2669" s="1"/>
  <c r="G801"/>
  <c r="C989"/>
  <c r="D1137"/>
  <c r="C1137" s="1"/>
  <c r="G552"/>
  <c r="G70" s="1"/>
  <c r="E1468"/>
  <c r="E1466" s="1"/>
  <c r="C1756"/>
  <c r="I2331"/>
  <c r="I2329" s="1"/>
  <c r="I2394"/>
  <c r="H2584"/>
  <c r="H2213" s="1"/>
  <c r="E2599"/>
  <c r="E2597" s="1"/>
  <c r="E2595" s="1"/>
  <c r="C2637"/>
  <c r="I412"/>
  <c r="I410" s="1"/>
  <c r="I408" s="1"/>
  <c r="C784"/>
  <c r="C1108"/>
  <c r="C1135"/>
  <c r="C1171"/>
  <c r="F552"/>
  <c r="F70" s="1"/>
  <c r="C2097"/>
  <c r="C2380"/>
  <c r="C2544"/>
  <c r="C118"/>
  <c r="F154"/>
  <c r="C196"/>
  <c r="F303"/>
  <c r="G2763"/>
  <c r="C343"/>
  <c r="C363"/>
  <c r="F426"/>
  <c r="F424" s="1"/>
  <c r="C471"/>
  <c r="H568"/>
  <c r="H566" s="1"/>
  <c r="H564" s="1"/>
  <c r="H562" s="1"/>
  <c r="H560" s="1"/>
  <c r="C840"/>
  <c r="I884"/>
  <c r="C1787"/>
  <c r="F1895"/>
  <c r="F1893" s="1"/>
  <c r="F1891" s="1"/>
  <c r="F1889" s="1"/>
  <c r="C2060"/>
  <c r="C2566"/>
  <c r="I302"/>
  <c r="C432"/>
  <c r="C693"/>
  <c r="C1999"/>
  <c r="F2076"/>
  <c r="F2074" s="1"/>
  <c r="F2072" s="1"/>
  <c r="F2070" s="1"/>
  <c r="C2198"/>
  <c r="C2365"/>
  <c r="G2432"/>
  <c r="G2430" s="1"/>
  <c r="C2752"/>
  <c r="C185"/>
  <c r="H302"/>
  <c r="C319"/>
  <c r="C342"/>
  <c r="C348"/>
  <c r="C362"/>
  <c r="H383"/>
  <c r="G729"/>
  <c r="G727" s="1"/>
  <c r="G725" s="1"/>
  <c r="G723" s="1"/>
  <c r="C1034"/>
  <c r="I553"/>
  <c r="I71" s="1"/>
  <c r="H1663"/>
  <c r="H1661" s="1"/>
  <c r="H1659" s="1"/>
  <c r="H1657" s="1"/>
  <c r="F1828"/>
  <c r="F1826" s="1"/>
  <c r="F1824" s="1"/>
  <c r="F1822" s="1"/>
  <c r="F1806" s="1"/>
  <c r="G2075"/>
  <c r="G2073" s="1"/>
  <c r="G2071" s="1"/>
  <c r="G2069" s="1"/>
  <c r="I2186"/>
  <c r="I2184" s="1"/>
  <c r="I2182" s="1"/>
  <c r="I2180" s="1"/>
  <c r="H2264"/>
  <c r="H2262" s="1"/>
  <c r="F2264"/>
  <c r="F2262" s="1"/>
  <c r="H2331"/>
  <c r="H2329" s="1"/>
  <c r="F2584"/>
  <c r="C2604"/>
  <c r="D2758"/>
  <c r="D2756" s="1"/>
  <c r="C2756" s="1"/>
  <c r="G412"/>
  <c r="G410" s="1"/>
  <c r="G408" s="1"/>
  <c r="C2047"/>
  <c r="E2194"/>
  <c r="E2192" s="1"/>
  <c r="E2190" s="1"/>
  <c r="C2333"/>
  <c r="C2374"/>
  <c r="G2431"/>
  <c r="G2429" s="1"/>
  <c r="E2432"/>
  <c r="E2430" s="1"/>
  <c r="I102"/>
  <c r="I58" s="1"/>
  <c r="G84"/>
  <c r="C195"/>
  <c r="C309"/>
  <c r="C318"/>
  <c r="C334"/>
  <c r="E383"/>
  <c r="G413"/>
  <c r="G411" s="1"/>
  <c r="G409" s="1"/>
  <c r="H412"/>
  <c r="H410" s="1"/>
  <c r="H408" s="1"/>
  <c r="G480"/>
  <c r="G478" s="1"/>
  <c r="G476" s="1"/>
  <c r="G474" s="1"/>
  <c r="C1181"/>
  <c r="H1469"/>
  <c r="H1467" s="1"/>
  <c r="E2078"/>
  <c r="E2076" s="1"/>
  <c r="E2074" s="1"/>
  <c r="E2072" s="1"/>
  <c r="E2070" s="1"/>
  <c r="F2186"/>
  <c r="F2184" s="1"/>
  <c r="F2182" s="1"/>
  <c r="F2180" s="1"/>
  <c r="G2279"/>
  <c r="G2277" s="1"/>
  <c r="G2275" s="1"/>
  <c r="C2310"/>
  <c r="C2343"/>
  <c r="G2331"/>
  <c r="G2329" s="1"/>
  <c r="C2381"/>
  <c r="H2431"/>
  <c r="H2429" s="1"/>
  <c r="C2747"/>
  <c r="D302"/>
  <c r="E425"/>
  <c r="E423" s="1"/>
  <c r="C760"/>
  <c r="C1170"/>
  <c r="C1793"/>
  <c r="H2330"/>
  <c r="H2328" s="1"/>
  <c r="C2405"/>
  <c r="E468"/>
  <c r="E154"/>
  <c r="E96"/>
  <c r="E94" s="1"/>
  <c r="E102"/>
  <c r="E58" s="1"/>
  <c r="D102"/>
  <c r="D58" s="1"/>
  <c r="C181"/>
  <c r="F480"/>
  <c r="F478" s="1"/>
  <c r="F476" s="1"/>
  <c r="F474" s="1"/>
  <c r="D2733"/>
  <c r="H103"/>
  <c r="H59" s="1"/>
  <c r="E479"/>
  <c r="E477" s="1"/>
  <c r="E475" s="1"/>
  <c r="E2716"/>
  <c r="E84"/>
  <c r="F114"/>
  <c r="E85"/>
  <c r="E115"/>
  <c r="F102"/>
  <c r="F58" s="1"/>
  <c r="H2716"/>
  <c r="H502"/>
  <c r="H504"/>
  <c r="C666"/>
  <c r="C1445"/>
  <c r="D1811"/>
  <c r="G2545"/>
  <c r="C2549"/>
  <c r="H85"/>
  <c r="C434"/>
  <c r="G2076"/>
  <c r="G2074" s="1"/>
  <c r="G2072" s="1"/>
  <c r="G2070" s="1"/>
  <c r="C2090"/>
  <c r="C2591"/>
  <c r="F655"/>
  <c r="F653" s="1"/>
  <c r="F641" s="1"/>
  <c r="H2703"/>
  <c r="I2703"/>
  <c r="C1779"/>
  <c r="C1777"/>
  <c r="E2656"/>
  <c r="E2654" s="1"/>
  <c r="E97"/>
  <c r="E155"/>
  <c r="E312"/>
  <c r="E310" s="1"/>
  <c r="E288" s="1"/>
  <c r="C338"/>
  <c r="D655"/>
  <c r="C741"/>
  <c r="D739"/>
  <c r="D637" s="1"/>
  <c r="H2395"/>
  <c r="C2415"/>
  <c r="C183"/>
  <c r="D278"/>
  <c r="D305"/>
  <c r="H433"/>
  <c r="H431" s="1"/>
  <c r="H425" s="1"/>
  <c r="H423" s="1"/>
  <c r="C436"/>
  <c r="F2656"/>
  <c r="F2654" s="1"/>
  <c r="F97"/>
  <c r="H114"/>
  <c r="C246"/>
  <c r="I236"/>
  <c r="I234" s="1"/>
  <c r="D903"/>
  <c r="C905"/>
  <c r="F2616"/>
  <c r="F2614" s="1"/>
  <c r="F2612" s="1"/>
  <c r="C2618"/>
  <c r="C2621"/>
  <c r="D2619"/>
  <c r="C146"/>
  <c r="F280"/>
  <c r="C280" s="1"/>
  <c r="C120"/>
  <c r="G103"/>
  <c r="G59" s="1"/>
  <c r="E480"/>
  <c r="E478" s="1"/>
  <c r="E476" s="1"/>
  <c r="E474" s="1"/>
  <c r="C597"/>
  <c r="D595"/>
  <c r="D569" s="1"/>
  <c r="F656"/>
  <c r="F654" s="1"/>
  <c r="F642" s="1"/>
  <c r="G728"/>
  <c r="G726" s="1"/>
  <c r="H84"/>
  <c r="I145"/>
  <c r="I143" s="1"/>
  <c r="I115" s="1"/>
  <c r="H277"/>
  <c r="G313"/>
  <c r="G311" s="1"/>
  <c r="G289" s="1"/>
  <c r="D324"/>
  <c r="C324" s="1"/>
  <c r="I1828"/>
  <c r="I1826" s="1"/>
  <c r="I1824" s="1"/>
  <c r="I1822" s="1"/>
  <c r="I1806" s="1"/>
  <c r="E2765"/>
  <c r="E2763" s="1"/>
  <c r="E303"/>
  <c r="H2655"/>
  <c r="H2653" s="1"/>
  <c r="H96"/>
  <c r="H154"/>
  <c r="D34"/>
  <c r="C427"/>
  <c r="I656"/>
  <c r="I654" s="1"/>
  <c r="I642" s="1"/>
  <c r="C699"/>
  <c r="C707"/>
  <c r="C1473"/>
  <c r="E1469"/>
  <c r="E1467" s="1"/>
  <c r="G1514"/>
  <c r="G1512" s="1"/>
  <c r="G1510" s="1"/>
  <c r="G1508" s="1"/>
  <c r="C1516"/>
  <c r="H145"/>
  <c r="H143" s="1"/>
  <c r="H115" s="1"/>
  <c r="C452"/>
  <c r="G503"/>
  <c r="G505"/>
  <c r="E577"/>
  <c r="F612"/>
  <c r="C732"/>
  <c r="E730"/>
  <c r="C783"/>
  <c r="C781"/>
  <c r="F1628"/>
  <c r="F1626" s="1"/>
  <c r="F1624" s="1"/>
  <c r="F1622" s="1"/>
  <c r="D2076"/>
  <c r="F84"/>
  <c r="D236"/>
  <c r="C1199"/>
  <c r="D2650"/>
  <c r="D480"/>
  <c r="C482"/>
  <c r="G655"/>
  <c r="G653" s="1"/>
  <c r="G641" s="1"/>
  <c r="C740"/>
  <c r="E738"/>
  <c r="C758"/>
  <c r="D885"/>
  <c r="C887"/>
  <c r="C1456"/>
  <c r="D316"/>
  <c r="C317"/>
  <c r="G102"/>
  <c r="G58" s="1"/>
  <c r="D2762"/>
  <c r="C2764"/>
  <c r="H2766"/>
  <c r="H2762" s="1"/>
  <c r="H98"/>
  <c r="H54" s="1"/>
  <c r="D466"/>
  <c r="H481"/>
  <c r="H479" s="1"/>
  <c r="H477" s="1"/>
  <c r="H475" s="1"/>
  <c r="H413"/>
  <c r="H411" s="1"/>
  <c r="H409" s="1"/>
  <c r="I580"/>
  <c r="C580" s="1"/>
  <c r="C569" s="1"/>
  <c r="C567" s="1"/>
  <c r="C565" s="1"/>
  <c r="C582"/>
  <c r="E103"/>
  <c r="E59" s="1"/>
  <c r="D2649"/>
  <c r="D235"/>
  <c r="C435"/>
  <c r="C484"/>
  <c r="D592"/>
  <c r="C1359"/>
  <c r="C164"/>
  <c r="F385"/>
  <c r="C389"/>
  <c r="I579"/>
  <c r="C581"/>
  <c r="C596"/>
  <c r="E594"/>
  <c r="E592" s="1"/>
  <c r="E590" s="1"/>
  <c r="E588" s="1"/>
  <c r="E586" s="1"/>
  <c r="I729"/>
  <c r="I727" s="1"/>
  <c r="G2278"/>
  <c r="G2276" s="1"/>
  <c r="G2274" s="1"/>
  <c r="D2612"/>
  <c r="C136"/>
  <c r="D568"/>
  <c r="C1191"/>
  <c r="C346"/>
  <c r="G312"/>
  <c r="G310" s="1"/>
  <c r="G288" s="1"/>
  <c r="H578"/>
  <c r="H576" s="1"/>
  <c r="H574" s="1"/>
  <c r="H572" s="1"/>
  <c r="H569"/>
  <c r="H2193"/>
  <c r="H2191" s="1"/>
  <c r="H2189" s="1"/>
  <c r="H2186"/>
  <c r="I2278"/>
  <c r="I2276" s="1"/>
  <c r="I2274" s="1"/>
  <c r="G2751"/>
  <c r="C2751" s="1"/>
  <c r="C2753"/>
  <c r="E426"/>
  <c r="E424" s="1"/>
  <c r="D507"/>
  <c r="G114"/>
  <c r="G2650"/>
  <c r="I184"/>
  <c r="I182" s="1"/>
  <c r="C186"/>
  <c r="H2717"/>
  <c r="E277"/>
  <c r="E275" s="1"/>
  <c r="E279"/>
  <c r="H2765"/>
  <c r="H2763" s="1"/>
  <c r="H303"/>
  <c r="F85"/>
  <c r="G2717"/>
  <c r="D277"/>
  <c r="D275" s="1"/>
  <c r="D279"/>
  <c r="E2743"/>
  <c r="C299"/>
  <c r="D297"/>
  <c r="E2766"/>
  <c r="E2762" s="1"/>
  <c r="E382"/>
  <c r="D426"/>
  <c r="C428"/>
  <c r="I502"/>
  <c r="I504"/>
  <c r="C731"/>
  <c r="E729"/>
  <c r="E727" s="1"/>
  <c r="C782"/>
  <c r="E2278"/>
  <c r="E2276" s="1"/>
  <c r="E2274" s="1"/>
  <c r="C128"/>
  <c r="D425"/>
  <c r="C1212"/>
  <c r="D1512"/>
  <c r="D1647"/>
  <c r="C1794"/>
  <c r="C1796"/>
  <c r="C1816"/>
  <c r="D1814"/>
  <c r="C893"/>
  <c r="H903"/>
  <c r="C1451"/>
  <c r="D2703"/>
  <c r="C767"/>
  <c r="E765"/>
  <c r="E620" s="1"/>
  <c r="H2702"/>
  <c r="C1237"/>
  <c r="C1573"/>
  <c r="D1648"/>
  <c r="C1650"/>
  <c r="C1719"/>
  <c r="C1717"/>
  <c r="C2131"/>
  <c r="C2268"/>
  <c r="I2279"/>
  <c r="C776"/>
  <c r="G903"/>
  <c r="C1251"/>
  <c r="F1829"/>
  <c r="F1827" s="1"/>
  <c r="F1825" s="1"/>
  <c r="F1823" s="1"/>
  <c r="E1896"/>
  <c r="E1894" s="1"/>
  <c r="E1892" s="1"/>
  <c r="E1890" s="1"/>
  <c r="C2459"/>
  <c r="H729"/>
  <c r="H727" s="1"/>
  <c r="C1635"/>
  <c r="C1677"/>
  <c r="E2229"/>
  <c r="E2227" s="1"/>
  <c r="F2301"/>
  <c r="F2299" s="1"/>
  <c r="F2297" s="1"/>
  <c r="F2295" s="1"/>
  <c r="C2305"/>
  <c r="E2650"/>
  <c r="I382"/>
  <c r="H426"/>
  <c r="H424" s="1"/>
  <c r="I480"/>
  <c r="I478" s="1"/>
  <c r="I476" s="1"/>
  <c r="I474" s="1"/>
  <c r="C661"/>
  <c r="C706"/>
  <c r="C1214"/>
  <c r="C1239"/>
  <c r="C1484"/>
  <c r="C1898"/>
  <c r="C2065"/>
  <c r="C2590"/>
  <c r="C2605"/>
  <c r="C2611"/>
  <c r="I2702"/>
  <c r="C1780"/>
  <c r="C1778"/>
  <c r="E1527"/>
  <c r="G2117"/>
  <c r="G2115" s="1"/>
  <c r="G2109" s="1"/>
  <c r="G2107" s="1"/>
  <c r="E885"/>
  <c r="C1198"/>
  <c r="C1360"/>
  <c r="I1895"/>
  <c r="I1893" s="1"/>
  <c r="I1891" s="1"/>
  <c r="I1889" s="1"/>
  <c r="C2233"/>
  <c r="G2330"/>
  <c r="G2328" s="1"/>
  <c r="C2292"/>
  <c r="F2288"/>
  <c r="F2286" s="1"/>
  <c r="F2213" s="1"/>
  <c r="C2371"/>
  <c r="D2628"/>
  <c r="C2628" s="1"/>
  <c r="C2630"/>
  <c r="D578"/>
  <c r="C1496"/>
  <c r="C1494"/>
  <c r="H2228"/>
  <c r="H2226" s="1"/>
  <c r="C2280"/>
  <c r="H577"/>
  <c r="H575" s="1"/>
  <c r="H573" s="1"/>
  <c r="H571" s="1"/>
  <c r="C892"/>
  <c r="C1372"/>
  <c r="C2102"/>
  <c r="C2610"/>
  <c r="D728"/>
  <c r="D801"/>
  <c r="D799" s="1"/>
  <c r="D1230"/>
  <c r="D1220" s="1"/>
  <c r="C1232"/>
  <c r="C1444"/>
  <c r="G1528"/>
  <c r="I2762"/>
  <c r="C733"/>
  <c r="C757"/>
  <c r="C1179"/>
  <c r="C1764"/>
  <c r="C2048"/>
  <c r="C2370"/>
  <c r="G2476"/>
  <c r="C2586"/>
  <c r="C2632"/>
  <c r="C1706"/>
  <c r="C1897"/>
  <c r="E1895"/>
  <c r="E1893" s="1"/>
  <c r="E1891" s="1"/>
  <c r="E1889" s="1"/>
  <c r="C2399"/>
  <c r="I2395"/>
  <c r="I98"/>
  <c r="I54" s="1"/>
  <c r="G2649"/>
  <c r="G154"/>
  <c r="D382"/>
  <c r="G568"/>
  <c r="C647"/>
  <c r="C759"/>
  <c r="D766"/>
  <c r="G902"/>
  <c r="C1855"/>
  <c r="C2098"/>
  <c r="E2117"/>
  <c r="E2115" s="1"/>
  <c r="E2109" s="1"/>
  <c r="E2107" s="1"/>
  <c r="C2391"/>
  <c r="G593"/>
  <c r="G591" s="1"/>
  <c r="G589" s="1"/>
  <c r="G587" s="1"/>
  <c r="G569"/>
  <c r="G526"/>
  <c r="H655"/>
  <c r="H653" s="1"/>
  <c r="H641" s="1"/>
  <c r="H728"/>
  <c r="H726" s="1"/>
  <c r="F728"/>
  <c r="F726" s="1"/>
  <c r="D869"/>
  <c r="D1211"/>
  <c r="D610" s="1"/>
  <c r="C1213"/>
  <c r="C1229"/>
  <c r="C1497"/>
  <c r="C1830"/>
  <c r="E1828"/>
  <c r="E1826" s="1"/>
  <c r="E1824" s="1"/>
  <c r="E1822" s="1"/>
  <c r="E1806" s="1"/>
  <c r="D2394"/>
  <c r="D2223" s="1"/>
  <c r="C2396"/>
  <c r="F2649"/>
  <c r="D613"/>
  <c r="C1109"/>
  <c r="C1485"/>
  <c r="C1515"/>
  <c r="C1870"/>
  <c r="C2267"/>
  <c r="D2287"/>
  <c r="D2331"/>
  <c r="E2476"/>
  <c r="E593"/>
  <c r="E591" s="1"/>
  <c r="E589" s="1"/>
  <c r="E587" s="1"/>
  <c r="E569"/>
  <c r="D1132"/>
  <c r="C1132" s="1"/>
  <c r="C1148"/>
  <c r="D1134"/>
  <c r="C1134" s="1"/>
  <c r="D1140"/>
  <c r="C1140" s="1"/>
  <c r="D1136"/>
  <c r="C1136" s="1"/>
  <c r="D1130"/>
  <c r="C1130" s="1"/>
  <c r="C1457"/>
  <c r="I2650"/>
  <c r="G302"/>
  <c r="F800"/>
  <c r="F798" s="1"/>
  <c r="C1755"/>
  <c r="C2059"/>
  <c r="F2331"/>
  <c r="F2329" s="1"/>
  <c r="C2390"/>
  <c r="C2603"/>
  <c r="F1815"/>
  <c r="F1813" s="1"/>
  <c r="F1811" s="1"/>
  <c r="F1809" s="1"/>
  <c r="C1817"/>
  <c r="D2585"/>
  <c r="C2587"/>
  <c r="C2633"/>
  <c r="D2631"/>
  <c r="D1513"/>
  <c r="H1828"/>
  <c r="H1826" s="1"/>
  <c r="H1824" s="1"/>
  <c r="H1822" s="1"/>
  <c r="H1806" s="1"/>
  <c r="F801"/>
  <c r="C1630"/>
  <c r="C2051"/>
  <c r="C2159"/>
  <c r="C2635"/>
  <c r="G2187"/>
  <c r="G2194"/>
  <c r="G2192" s="1"/>
  <c r="G2190" s="1"/>
  <c r="C2306"/>
  <c r="C1149"/>
  <c r="H553"/>
  <c r="H71" s="1"/>
  <c r="I1468"/>
  <c r="I1466" s="1"/>
  <c r="C1636"/>
  <c r="C2282"/>
  <c r="C2332"/>
  <c r="G2395"/>
  <c r="G2702"/>
  <c r="C2748"/>
  <c r="C1287"/>
  <c r="C1875"/>
  <c r="G2228"/>
  <c r="G2226" s="1"/>
  <c r="C2346"/>
  <c r="C2548"/>
  <c r="C2634"/>
  <c r="H2117"/>
  <c r="H2115" s="1"/>
  <c r="H2109" s="1"/>
  <c r="H2107" s="1"/>
  <c r="D1131"/>
  <c r="C1131" s="1"/>
  <c r="D1139"/>
  <c r="C1139" s="1"/>
  <c r="D1143"/>
  <c r="C1143" s="1"/>
  <c r="C1399"/>
  <c r="D2196"/>
  <c r="C2353"/>
  <c r="C2404"/>
  <c r="C2571"/>
  <c r="C2759"/>
  <c r="C1678"/>
  <c r="D2281"/>
  <c r="C2283"/>
  <c r="C2052"/>
  <c r="G2116"/>
  <c r="G2114" s="1"/>
  <c r="G2108" s="1"/>
  <c r="G2106" s="1"/>
  <c r="G2263"/>
  <c r="G2261" s="1"/>
  <c r="H2394"/>
  <c r="F2476"/>
  <c r="F1651"/>
  <c r="C1653"/>
  <c r="G2229"/>
  <c r="G2227" s="1"/>
  <c r="D2432"/>
  <c r="C2434"/>
  <c r="E1829"/>
  <c r="E1827" s="1"/>
  <c r="E1825" s="1"/>
  <c r="E1823" s="1"/>
  <c r="E1807" s="1"/>
  <c r="C1874"/>
  <c r="C2066"/>
  <c r="C2110"/>
  <c r="C2269"/>
  <c r="C2480"/>
  <c r="C2197"/>
  <c r="D2195"/>
  <c r="D1628"/>
  <c r="C1788"/>
  <c r="C1831"/>
  <c r="D1896"/>
  <c r="H1895"/>
  <c r="H1893" s="1"/>
  <c r="H1891" s="1"/>
  <c r="H1889" s="1"/>
  <c r="D2077"/>
  <c r="C2347"/>
  <c r="I2477"/>
  <c r="D2286"/>
  <c r="D2330"/>
  <c r="C2761"/>
  <c r="E2414"/>
  <c r="I1465" l="1"/>
  <c r="I2725"/>
  <c r="I2723" s="1"/>
  <c r="E1465"/>
  <c r="E2725"/>
  <c r="H462"/>
  <c r="H460" s="1"/>
  <c r="C182"/>
  <c r="I2692"/>
  <c r="F1464"/>
  <c r="F2724"/>
  <c r="D751"/>
  <c r="D2669"/>
  <c r="I462"/>
  <c r="I460" s="1"/>
  <c r="I1464"/>
  <c r="H1465"/>
  <c r="H2725"/>
  <c r="H1464"/>
  <c r="G462"/>
  <c r="G460" s="1"/>
  <c r="G461"/>
  <c r="G459" s="1"/>
  <c r="H461"/>
  <c r="H459" s="1"/>
  <c r="G1464"/>
  <c r="G2724"/>
  <c r="I461"/>
  <c r="I459" s="1"/>
  <c r="E461"/>
  <c r="E459" s="1"/>
  <c r="E1464"/>
  <c r="E2724"/>
  <c r="F1465"/>
  <c r="F2725"/>
  <c r="F2723" s="1"/>
  <c r="H556"/>
  <c r="H74" s="1"/>
  <c r="H2223"/>
  <c r="F2279"/>
  <c r="F2277" s="1"/>
  <c r="F2275" s="1"/>
  <c r="F2214"/>
  <c r="H557"/>
  <c r="H75" s="1"/>
  <c r="H2224"/>
  <c r="I557"/>
  <c r="I75" s="1"/>
  <c r="I2224"/>
  <c r="G556"/>
  <c r="G74" s="1"/>
  <c r="G2223"/>
  <c r="I541"/>
  <c r="I49" s="1"/>
  <c r="I556"/>
  <c r="I74" s="1"/>
  <c r="I2223"/>
  <c r="E2214"/>
  <c r="E541" s="1"/>
  <c r="E49" s="1"/>
  <c r="D2214"/>
  <c r="H619"/>
  <c r="F557"/>
  <c r="F75" s="1"/>
  <c r="F2224"/>
  <c r="E540"/>
  <c r="E48" s="1"/>
  <c r="E2224"/>
  <c r="E557" s="1"/>
  <c r="E75" s="1"/>
  <c r="F556"/>
  <c r="F74" s="1"/>
  <c r="F2223"/>
  <c r="D2278"/>
  <c r="D2276" s="1"/>
  <c r="D2213"/>
  <c r="G557"/>
  <c r="G75" s="1"/>
  <c r="G2224"/>
  <c r="G2479"/>
  <c r="G2212" s="1"/>
  <c r="G2210" s="1"/>
  <c r="G2208" s="1"/>
  <c r="G2206" s="1"/>
  <c r="E2427"/>
  <c r="E2425" s="1"/>
  <c r="E2423" s="1"/>
  <c r="I2427"/>
  <c r="I2425" s="1"/>
  <c r="I2423" s="1"/>
  <c r="F2428"/>
  <c r="F2426" s="1"/>
  <c r="F2424" s="1"/>
  <c r="G2428"/>
  <c r="G2426" s="1"/>
  <c r="G2424" s="1"/>
  <c r="H2428"/>
  <c r="H2426" s="1"/>
  <c r="H2424" s="1"/>
  <c r="H2427"/>
  <c r="H2425" s="1"/>
  <c r="H2423" s="1"/>
  <c r="I2428"/>
  <c r="I2426" s="1"/>
  <c r="I2424" s="1"/>
  <c r="E2428"/>
  <c r="E2426" s="1"/>
  <c r="E2424" s="1"/>
  <c r="F2427"/>
  <c r="F2425" s="1"/>
  <c r="F2423" s="1"/>
  <c r="G2427"/>
  <c r="G2425" s="1"/>
  <c r="G2423" s="1"/>
  <c r="I2120"/>
  <c r="I2118" s="1"/>
  <c r="F1534"/>
  <c r="H1533"/>
  <c r="H1531" s="1"/>
  <c r="H1529" s="1"/>
  <c r="H1525" s="1"/>
  <c r="I1534"/>
  <c r="I1532" s="1"/>
  <c r="I1530" s="1"/>
  <c r="I1526" s="1"/>
  <c r="G1533"/>
  <c r="G1531" s="1"/>
  <c r="G1529" s="1"/>
  <c r="G1525" s="1"/>
  <c r="F1533"/>
  <c r="F1531" s="1"/>
  <c r="F1529" s="1"/>
  <c r="F1525" s="1"/>
  <c r="E1534"/>
  <c r="E1532" s="1"/>
  <c r="E1530" s="1"/>
  <c r="E1526" s="1"/>
  <c r="H1534"/>
  <c r="H1532" s="1"/>
  <c r="H1530" s="1"/>
  <c r="H1526" s="1"/>
  <c r="E2116"/>
  <c r="E2114" s="1"/>
  <c r="E2108" s="1"/>
  <c r="E2106" s="1"/>
  <c r="E1533"/>
  <c r="E1531" s="1"/>
  <c r="E1529" s="1"/>
  <c r="E1525" s="1"/>
  <c r="G1534"/>
  <c r="G1532" s="1"/>
  <c r="G1530" s="1"/>
  <c r="G1526" s="1"/>
  <c r="G619"/>
  <c r="G535" s="1"/>
  <c r="D1665"/>
  <c r="D1663" s="1"/>
  <c r="C1742"/>
  <c r="D1666"/>
  <c r="D1664" s="1"/>
  <c r="F619"/>
  <c r="G618"/>
  <c r="D621"/>
  <c r="G2730"/>
  <c r="G2728" s="1"/>
  <c r="I618"/>
  <c r="I534" s="1"/>
  <c r="D618"/>
  <c r="I619"/>
  <c r="H618"/>
  <c r="F620"/>
  <c r="F536" s="1"/>
  <c r="F44" s="1"/>
  <c r="I620"/>
  <c r="I536" s="1"/>
  <c r="I44" s="1"/>
  <c r="H620"/>
  <c r="H536" s="1"/>
  <c r="H44" s="1"/>
  <c r="D620"/>
  <c r="D619"/>
  <c r="D535" s="1"/>
  <c r="F2700"/>
  <c r="F618"/>
  <c r="G2701"/>
  <c r="I621"/>
  <c r="I537" s="1"/>
  <c r="I45" s="1"/>
  <c r="E623"/>
  <c r="C623" s="1"/>
  <c r="G621"/>
  <c r="G537" s="1"/>
  <c r="G45" s="1"/>
  <c r="C738"/>
  <c r="E636"/>
  <c r="G1469"/>
  <c r="G1467" s="1"/>
  <c r="I627"/>
  <c r="I545" s="1"/>
  <c r="I61" s="1"/>
  <c r="E626"/>
  <c r="E544" s="1"/>
  <c r="E60" s="1"/>
  <c r="G627"/>
  <c r="G545" s="1"/>
  <c r="G61" s="1"/>
  <c r="E1218"/>
  <c r="E1210" s="1"/>
  <c r="H626"/>
  <c r="H544" s="1"/>
  <c r="H60" s="1"/>
  <c r="I626"/>
  <c r="I544" s="1"/>
  <c r="I60" s="1"/>
  <c r="F2694"/>
  <c r="H2694"/>
  <c r="C1221"/>
  <c r="C1222"/>
  <c r="C1224"/>
  <c r="C1223"/>
  <c r="I798"/>
  <c r="I796" s="1"/>
  <c r="G799"/>
  <c r="G797" s="1"/>
  <c r="E799"/>
  <c r="E797" s="1"/>
  <c r="H799"/>
  <c r="H797" s="1"/>
  <c r="I799"/>
  <c r="I797" s="1"/>
  <c r="H798"/>
  <c r="H796" s="1"/>
  <c r="H794" s="1"/>
  <c r="H792" s="1"/>
  <c r="G798"/>
  <c r="G796" s="1"/>
  <c r="D798"/>
  <c r="D796" s="1"/>
  <c r="D794" s="1"/>
  <c r="D792" s="1"/>
  <c r="F799"/>
  <c r="F797" s="1"/>
  <c r="F795" s="1"/>
  <c r="F793" s="1"/>
  <c r="H501"/>
  <c r="H499" s="1"/>
  <c r="I500"/>
  <c r="I498" s="1"/>
  <c r="F465"/>
  <c r="F463" s="1"/>
  <c r="F420"/>
  <c r="G501"/>
  <c r="G499" s="1"/>
  <c r="G500"/>
  <c r="G498" s="1"/>
  <c r="E466"/>
  <c r="E464" s="1"/>
  <c r="E421"/>
  <c r="H500"/>
  <c r="H498" s="1"/>
  <c r="F466"/>
  <c r="F464" s="1"/>
  <c r="F421"/>
  <c r="I2733"/>
  <c r="I2729" s="1"/>
  <c r="I2727" s="1"/>
  <c r="I274"/>
  <c r="I272" s="1"/>
  <c r="G2733"/>
  <c r="G2729" s="1"/>
  <c r="G2727" s="1"/>
  <c r="G274"/>
  <c r="G272" s="1"/>
  <c r="H2734"/>
  <c r="H2730" s="1"/>
  <c r="H2728" s="1"/>
  <c r="H275"/>
  <c r="H273" s="1"/>
  <c r="I142"/>
  <c r="I114" s="1"/>
  <c r="C144"/>
  <c r="C194"/>
  <c r="I640"/>
  <c r="G639"/>
  <c r="G640"/>
  <c r="H639"/>
  <c r="H640"/>
  <c r="F639"/>
  <c r="H93"/>
  <c r="H41" s="1"/>
  <c r="I499"/>
  <c r="D498"/>
  <c r="I85"/>
  <c r="I33" s="1"/>
  <c r="I232"/>
  <c r="I230" s="1"/>
  <c r="H92"/>
  <c r="H90" s="1"/>
  <c r="H88" s="1"/>
  <c r="H80" s="1"/>
  <c r="H2701"/>
  <c r="F35"/>
  <c r="G1209"/>
  <c r="G1210"/>
  <c r="G2694"/>
  <c r="H106"/>
  <c r="H104" s="1"/>
  <c r="H100" s="1"/>
  <c r="H2475"/>
  <c r="H2473" s="1"/>
  <c r="H2471" s="1"/>
  <c r="I2475"/>
  <c r="I2473" s="1"/>
  <c r="I2471" s="1"/>
  <c r="I2662"/>
  <c r="I2660" s="1"/>
  <c r="I2658" s="1"/>
  <c r="G2326"/>
  <c r="G2324" s="1"/>
  <c r="G2322" s="1"/>
  <c r="C2287"/>
  <c r="C404"/>
  <c r="E870"/>
  <c r="E868" s="1"/>
  <c r="E866" s="1"/>
  <c r="G448"/>
  <c r="G446" s="1"/>
  <c r="G444" s="1"/>
  <c r="G442" s="1"/>
  <c r="H627"/>
  <c r="H545" s="1"/>
  <c r="H61" s="1"/>
  <c r="H2693"/>
  <c r="H51"/>
  <c r="C2758"/>
  <c r="I189"/>
  <c r="I187" s="1"/>
  <c r="I179" s="1"/>
  <c r="I177" s="1"/>
  <c r="H900"/>
  <c r="H898" s="1"/>
  <c r="G2663"/>
  <c r="G2661" s="1"/>
  <c r="G2659" s="1"/>
  <c r="C2741"/>
  <c r="I2474"/>
  <c r="I2472" s="1"/>
  <c r="E1542"/>
  <c r="E1540" s="1"/>
  <c r="E1538" s="1"/>
  <c r="E1536" s="1"/>
  <c r="C2289"/>
  <c r="G2684"/>
  <c r="G2682" s="1"/>
  <c r="G2680" s="1"/>
  <c r="H1887"/>
  <c r="F540"/>
  <c r="F48" s="1"/>
  <c r="G449"/>
  <c r="G447" s="1"/>
  <c r="G445" s="1"/>
  <c r="G443" s="1"/>
  <c r="F1887"/>
  <c r="H1210"/>
  <c r="F900"/>
  <c r="F898" s="1"/>
  <c r="F882" s="1"/>
  <c r="F2474"/>
  <c r="F2472" s="1"/>
  <c r="C384"/>
  <c r="H2745"/>
  <c r="H2739" s="1"/>
  <c r="H2737" s="1"/>
  <c r="F632"/>
  <c r="F550" s="1"/>
  <c r="G51"/>
  <c r="E33"/>
  <c r="I900"/>
  <c r="I898" s="1"/>
  <c r="I882" s="1"/>
  <c r="H113"/>
  <c r="F112"/>
  <c r="D900"/>
  <c r="D898" s="1"/>
  <c r="D882" s="1"/>
  <c r="C193"/>
  <c r="E106"/>
  <c r="E104" s="1"/>
  <c r="E100" s="1"/>
  <c r="H2211"/>
  <c r="H2209" s="1"/>
  <c r="H2207" s="1"/>
  <c r="H2205" s="1"/>
  <c r="G2685"/>
  <c r="G2683" s="1"/>
  <c r="G2681" s="1"/>
  <c r="H901"/>
  <c r="H899" s="1"/>
  <c r="H2685"/>
  <c r="H2683" s="1"/>
  <c r="H2681" s="1"/>
  <c r="G1888"/>
  <c r="E903"/>
  <c r="C903" s="1"/>
  <c r="I100"/>
  <c r="C1854"/>
  <c r="G113"/>
  <c r="C872"/>
  <c r="I93"/>
  <c r="I41" s="1"/>
  <c r="F1888"/>
  <c r="G1438"/>
  <c r="G1430" s="1"/>
  <c r="G1428" s="1"/>
  <c r="F502"/>
  <c r="F107"/>
  <c r="F105" s="1"/>
  <c r="F101" s="1"/>
  <c r="F541"/>
  <c r="F49" s="1"/>
  <c r="I2221"/>
  <c r="I2219" s="1"/>
  <c r="I107"/>
  <c r="I105" s="1"/>
  <c r="D190"/>
  <c r="D188" s="1"/>
  <c r="D107"/>
  <c r="E107"/>
  <c r="E105" s="1"/>
  <c r="E101" s="1"/>
  <c r="G190"/>
  <c r="G188" s="1"/>
  <c r="G180" s="1"/>
  <c r="G178" s="1"/>
  <c r="G107"/>
  <c r="G105" s="1"/>
  <c r="G101" s="1"/>
  <c r="H107"/>
  <c r="H105" s="1"/>
  <c r="H101" s="1"/>
  <c r="F106"/>
  <c r="F104" s="1"/>
  <c r="F100" s="1"/>
  <c r="C2429"/>
  <c r="I97"/>
  <c r="I53" s="1"/>
  <c r="I51" s="1"/>
  <c r="I155"/>
  <c r="I113" s="1"/>
  <c r="G536"/>
  <c r="G44" s="1"/>
  <c r="H2222"/>
  <c r="H2220" s="1"/>
  <c r="H2218" s="1"/>
  <c r="H2216" s="1"/>
  <c r="I2685"/>
  <c r="I2683" s="1"/>
  <c r="I2681" s="1"/>
  <c r="G1246"/>
  <c r="G1244" s="1"/>
  <c r="I752"/>
  <c r="I750" s="1"/>
  <c r="I2668"/>
  <c r="I2666" s="1"/>
  <c r="C2742"/>
  <c r="C2431"/>
  <c r="C2719"/>
  <c r="C2614"/>
  <c r="C1667"/>
  <c r="F627"/>
  <c r="F545" s="1"/>
  <c r="F61" s="1"/>
  <c r="I2598"/>
  <c r="I2596" s="1"/>
  <c r="I2594" s="1"/>
  <c r="F189"/>
  <c r="F187" s="1"/>
  <c r="F179" s="1"/>
  <c r="F177" s="1"/>
  <c r="G755"/>
  <c r="G753" s="1"/>
  <c r="F1807"/>
  <c r="H1439"/>
  <c r="H1431" s="1"/>
  <c r="F2652"/>
  <c r="C1398"/>
  <c r="C2616"/>
  <c r="I2693"/>
  <c r="I448"/>
  <c r="I446" s="1"/>
  <c r="I444" s="1"/>
  <c r="I442" s="1"/>
  <c r="H537"/>
  <c r="H45" s="1"/>
  <c r="C2288"/>
  <c r="F1245"/>
  <c r="I34"/>
  <c r="I2694"/>
  <c r="H632"/>
  <c r="H550" s="1"/>
  <c r="I84"/>
  <c r="C884"/>
  <c r="H541"/>
  <c r="H49" s="1"/>
  <c r="C1397"/>
  <c r="E537"/>
  <c r="E45" s="1"/>
  <c r="G2474"/>
  <c r="G2472" s="1"/>
  <c r="F1438"/>
  <c r="F1430" s="1"/>
  <c r="F1428" s="1"/>
  <c r="E2693"/>
  <c r="F382"/>
  <c r="C382" s="1"/>
  <c r="F413"/>
  <c r="F411" s="1"/>
  <c r="F409" s="1"/>
  <c r="F403" s="1"/>
  <c r="H2684"/>
  <c r="H2682" s="1"/>
  <c r="H2680" s="1"/>
  <c r="I633"/>
  <c r="I551" s="1"/>
  <c r="C2126"/>
  <c r="I1887"/>
  <c r="I449"/>
  <c r="I447" s="1"/>
  <c r="I445" s="1"/>
  <c r="I443" s="1"/>
  <c r="I2222"/>
  <c r="I2220" s="1"/>
  <c r="I2218" s="1"/>
  <c r="I2216" s="1"/>
  <c r="H2327"/>
  <c r="H2325" s="1"/>
  <c r="H2323" s="1"/>
  <c r="E2477"/>
  <c r="E2475" s="1"/>
  <c r="E2473" s="1"/>
  <c r="E2471" s="1"/>
  <c r="C2585"/>
  <c r="C1238"/>
  <c r="I864"/>
  <c r="I862" s="1"/>
  <c r="F503"/>
  <c r="G527"/>
  <c r="G33" s="1"/>
  <c r="H756"/>
  <c r="H754" s="1"/>
  <c r="I1438"/>
  <c r="I1430" s="1"/>
  <c r="F901"/>
  <c r="F899" s="1"/>
  <c r="F2766"/>
  <c r="F2762" s="1"/>
  <c r="C2762" s="1"/>
  <c r="H448"/>
  <c r="H446" s="1"/>
  <c r="H444" s="1"/>
  <c r="H442" s="1"/>
  <c r="H1888"/>
  <c r="I1439"/>
  <c r="I1431" s="1"/>
  <c r="F2327"/>
  <c r="F2325" s="1"/>
  <c r="F2323" s="1"/>
  <c r="E2474"/>
  <c r="E2472" s="1"/>
  <c r="E2470" s="1"/>
  <c r="H1209"/>
  <c r="G403"/>
  <c r="I190"/>
  <c r="I188" s="1"/>
  <c r="I180" s="1"/>
  <c r="I178" s="1"/>
  <c r="E1246"/>
  <c r="E1244" s="1"/>
  <c r="D2212"/>
  <c r="D2210" s="1"/>
  <c r="G32"/>
  <c r="D97"/>
  <c r="D95" s="1"/>
  <c r="G94"/>
  <c r="C1514"/>
  <c r="D2656"/>
  <c r="D2654" s="1"/>
  <c r="C2654" s="1"/>
  <c r="G50"/>
  <c r="F725"/>
  <c r="F723" s="1"/>
  <c r="E1438"/>
  <c r="E1430" s="1"/>
  <c r="E1428" s="1"/>
  <c r="E755"/>
  <c r="C2303"/>
  <c r="I2700"/>
  <c r="C2612"/>
  <c r="F633"/>
  <c r="F551" s="1"/>
  <c r="F69" s="1"/>
  <c r="I286"/>
  <c r="E403"/>
  <c r="C469"/>
  <c r="I1210"/>
  <c r="C117"/>
  <c r="E800"/>
  <c r="C766"/>
  <c r="G540"/>
  <c r="G48" s="1"/>
  <c r="G752"/>
  <c r="G750" s="1"/>
  <c r="G2668"/>
  <c r="G2666" s="1"/>
  <c r="G1541"/>
  <c r="G1539" s="1"/>
  <c r="G1537" s="1"/>
  <c r="G1535" s="1"/>
  <c r="I2211"/>
  <c r="I2209" s="1"/>
  <c r="I2207" s="1"/>
  <c r="I2205" s="1"/>
  <c r="C2545"/>
  <c r="F94"/>
  <c r="C433"/>
  <c r="C431"/>
  <c r="F412"/>
  <c r="F410" s="1"/>
  <c r="F408" s="1"/>
  <c r="F402" s="1"/>
  <c r="E112"/>
  <c r="E902"/>
  <c r="E900" s="1"/>
  <c r="E898" s="1"/>
  <c r="E882" s="1"/>
  <c r="G1245"/>
  <c r="G2708" s="1"/>
  <c r="G2700"/>
  <c r="G900"/>
  <c r="G898" s="1"/>
  <c r="G882" s="1"/>
  <c r="C508"/>
  <c r="D2743"/>
  <c r="C2743" s="1"/>
  <c r="H34"/>
  <c r="D272"/>
  <c r="C82"/>
  <c r="I92"/>
  <c r="I40" s="1"/>
  <c r="H95"/>
  <c r="H1542"/>
  <c r="H1540" s="1"/>
  <c r="H1538" s="1"/>
  <c r="H1536" s="1"/>
  <c r="C1443"/>
  <c r="I1209"/>
  <c r="H2700"/>
  <c r="C467"/>
  <c r="H2212"/>
  <c r="H2210" s="1"/>
  <c r="H2208" s="1"/>
  <c r="H2206" s="1"/>
  <c r="C2731"/>
  <c r="E34"/>
  <c r="G1887"/>
  <c r="C2584"/>
  <c r="F1246"/>
  <c r="F1244" s="1"/>
  <c r="F1208" s="1"/>
  <c r="F1439"/>
  <c r="F1431" s="1"/>
  <c r="F1429" s="1"/>
  <c r="E869"/>
  <c r="E867" s="1"/>
  <c r="E865" s="1"/>
  <c r="I540"/>
  <c r="I48" s="1"/>
  <c r="G95"/>
  <c r="I1888"/>
  <c r="H1246"/>
  <c r="H1244" s="1"/>
  <c r="C1455"/>
  <c r="C2397"/>
  <c r="F2278"/>
  <c r="F2276" s="1"/>
  <c r="F2274" s="1"/>
  <c r="G1542"/>
  <c r="G1540" s="1"/>
  <c r="G1538" s="1"/>
  <c r="G1536" s="1"/>
  <c r="C157"/>
  <c r="C155" s="1"/>
  <c r="I2701"/>
  <c r="C192"/>
  <c r="I403"/>
  <c r="H1438"/>
  <c r="H1430" s="1"/>
  <c r="H1428" s="1"/>
  <c r="H2749"/>
  <c r="F93"/>
  <c r="H1245"/>
  <c r="H1243" s="1"/>
  <c r="I1542"/>
  <c r="I1540" s="1"/>
  <c r="I1538" s="1"/>
  <c r="I1536" s="1"/>
  <c r="H449"/>
  <c r="H447" s="1"/>
  <c r="H445" s="1"/>
  <c r="H443" s="1"/>
  <c r="E92"/>
  <c r="E40" s="1"/>
  <c r="I287"/>
  <c r="F2722"/>
  <c r="E190"/>
  <c r="E188" s="1"/>
  <c r="E180" s="1"/>
  <c r="E178" s="1"/>
  <c r="C470"/>
  <c r="C406"/>
  <c r="E756"/>
  <c r="E754" s="1"/>
  <c r="D2693"/>
  <c r="D626"/>
  <c r="F2212"/>
  <c r="F2210" s="1"/>
  <c r="C2718"/>
  <c r="F2475"/>
  <c r="C1178"/>
  <c r="E1887"/>
  <c r="C2078"/>
  <c r="E1888"/>
  <c r="C1472"/>
  <c r="E2330"/>
  <c r="E2328" s="1"/>
  <c r="E2331"/>
  <c r="E2329" s="1"/>
  <c r="E2327" s="1"/>
  <c r="E2325" s="1"/>
  <c r="E2323" s="1"/>
  <c r="H1664"/>
  <c r="H1662" s="1"/>
  <c r="H1660" s="1"/>
  <c r="H1658" s="1"/>
  <c r="F537"/>
  <c r="F45" s="1"/>
  <c r="C86"/>
  <c r="H286"/>
  <c r="F2693"/>
  <c r="F626"/>
  <c r="F544" s="1"/>
  <c r="F60" s="1"/>
  <c r="I1246"/>
  <c r="G189"/>
  <c r="G187" s="1"/>
  <c r="G179" s="1"/>
  <c r="G177" s="1"/>
  <c r="G2651"/>
  <c r="H2474"/>
  <c r="H2472" s="1"/>
  <c r="E1245"/>
  <c r="E1243" s="1"/>
  <c r="I2684"/>
  <c r="I2682" s="1"/>
  <c r="I2680" s="1"/>
  <c r="F2651"/>
  <c r="E655"/>
  <c r="E653" s="1"/>
  <c r="E641" s="1"/>
  <c r="I2326"/>
  <c r="I2324" s="1"/>
  <c r="I2322" s="1"/>
  <c r="H35"/>
  <c r="D481"/>
  <c r="D479" s="1"/>
  <c r="C483"/>
  <c r="F2328"/>
  <c r="F2326" s="1"/>
  <c r="F2324" s="1"/>
  <c r="F2322" s="1"/>
  <c r="F2221"/>
  <c r="F2219" s="1"/>
  <c r="F279"/>
  <c r="C279" s="1"/>
  <c r="F277"/>
  <c r="C2265"/>
  <c r="F640"/>
  <c r="G2693"/>
  <c r="G626"/>
  <c r="G544" s="1"/>
  <c r="G60" s="1"/>
  <c r="E286"/>
  <c r="G2652"/>
  <c r="F756"/>
  <c r="F754" s="1"/>
  <c r="F2670" s="1"/>
  <c r="E410"/>
  <c r="E408" s="1"/>
  <c r="E402" s="1"/>
  <c r="C468"/>
  <c r="E52"/>
  <c r="E50" s="1"/>
  <c r="E113"/>
  <c r="D640"/>
  <c r="F1663"/>
  <c r="F1661" s="1"/>
  <c r="F1541"/>
  <c r="F1539" s="1"/>
  <c r="F1537" s="1"/>
  <c r="F1535" s="1"/>
  <c r="G402"/>
  <c r="G400" s="1"/>
  <c r="E526"/>
  <c r="E32" s="1"/>
  <c r="D2193"/>
  <c r="C2195"/>
  <c r="D2186"/>
  <c r="I1245"/>
  <c r="I2708" s="1"/>
  <c r="I632"/>
  <c r="D2299"/>
  <c r="C2301"/>
  <c r="F2662"/>
  <c r="F2660" s="1"/>
  <c r="F2658" s="1"/>
  <c r="F724"/>
  <c r="F722" s="1"/>
  <c r="C1629"/>
  <c r="D1627"/>
  <c r="E536"/>
  <c r="E44" s="1"/>
  <c r="C765"/>
  <c r="C425"/>
  <c r="C423" s="1"/>
  <c r="D423"/>
  <c r="C2224"/>
  <c r="D557"/>
  <c r="E2663"/>
  <c r="E2661" s="1"/>
  <c r="E2659" s="1"/>
  <c r="E725"/>
  <c r="E723" s="1"/>
  <c r="I154"/>
  <c r="I2655"/>
  <c r="I2653" s="1"/>
  <c r="I96"/>
  <c r="C2648"/>
  <c r="I2327"/>
  <c r="I2325" s="1"/>
  <c r="I2323" s="1"/>
  <c r="C2395"/>
  <c r="C1527"/>
  <c r="C1188"/>
  <c r="H2326"/>
  <c r="H2324" s="1"/>
  <c r="H2322" s="1"/>
  <c r="I2212"/>
  <c r="I2210" s="1"/>
  <c r="I2208" s="1"/>
  <c r="I2206" s="1"/>
  <c r="G93"/>
  <c r="C594"/>
  <c r="H287"/>
  <c r="D2328"/>
  <c r="F1649"/>
  <c r="C1651"/>
  <c r="C2432"/>
  <c r="D2430"/>
  <c r="D2428" s="1"/>
  <c r="D867"/>
  <c r="I2117"/>
  <c r="I2115" s="1"/>
  <c r="D576"/>
  <c r="I2277"/>
  <c r="I2275" s="1"/>
  <c r="C1648"/>
  <c r="D1646"/>
  <c r="C407"/>
  <c r="D2734"/>
  <c r="E2734"/>
  <c r="E2730" s="1"/>
  <c r="E2728" s="1"/>
  <c r="E273"/>
  <c r="C315"/>
  <c r="D313"/>
  <c r="C2076"/>
  <c r="D2074"/>
  <c r="E728"/>
  <c r="E726" s="1"/>
  <c r="C730"/>
  <c r="E448"/>
  <c r="E446" s="1"/>
  <c r="E444" s="1"/>
  <c r="E442" s="1"/>
  <c r="D2765"/>
  <c r="D303"/>
  <c r="C305"/>
  <c r="C303" s="1"/>
  <c r="E95"/>
  <c r="E53"/>
  <c r="E51" s="1"/>
  <c r="I419"/>
  <c r="I417" s="1"/>
  <c r="I415" s="1"/>
  <c r="D2729"/>
  <c r="C102"/>
  <c r="G1439"/>
  <c r="G1431" s="1"/>
  <c r="D2187"/>
  <c r="D2194"/>
  <c r="C2196"/>
  <c r="D2075"/>
  <c r="C2077"/>
  <c r="F2228"/>
  <c r="C2230"/>
  <c r="D2118"/>
  <c r="D1533" s="1"/>
  <c r="G2185"/>
  <c r="G2183" s="1"/>
  <c r="G2181" s="1"/>
  <c r="G541"/>
  <c r="G49" s="1"/>
  <c r="H2667"/>
  <c r="H2665" s="1"/>
  <c r="H751"/>
  <c r="H749" s="1"/>
  <c r="C2286"/>
  <c r="D2329"/>
  <c r="G566"/>
  <c r="G564" s="1"/>
  <c r="G562" s="1"/>
  <c r="G560" s="1"/>
  <c r="H567"/>
  <c r="H565" s="1"/>
  <c r="H563" s="1"/>
  <c r="H561" s="1"/>
  <c r="C1826"/>
  <c r="D1824"/>
  <c r="E504"/>
  <c r="C504" s="1"/>
  <c r="C506"/>
  <c r="E502"/>
  <c r="E500" s="1"/>
  <c r="D633"/>
  <c r="D901"/>
  <c r="C1815"/>
  <c r="G2221"/>
  <c r="G2219" s="1"/>
  <c r="D756"/>
  <c r="C509"/>
  <c r="G92"/>
  <c r="C2304"/>
  <c r="D2302"/>
  <c r="D2702"/>
  <c r="C1211"/>
  <c r="C1442"/>
  <c r="D567"/>
  <c r="D565" s="1"/>
  <c r="D563" s="1"/>
  <c r="D2477"/>
  <c r="D1812"/>
  <c r="C1814"/>
  <c r="I568"/>
  <c r="I577"/>
  <c r="I575" s="1"/>
  <c r="C1250"/>
  <c r="C700"/>
  <c r="D449"/>
  <c r="C451"/>
  <c r="D114"/>
  <c r="C116"/>
  <c r="G419"/>
  <c r="G417" s="1"/>
  <c r="G415" s="1"/>
  <c r="G112"/>
  <c r="C1828"/>
  <c r="C2649"/>
  <c r="F32"/>
  <c r="H112"/>
  <c r="C1813"/>
  <c r="E2723"/>
  <c r="D2476"/>
  <c r="C2478"/>
  <c r="D2211"/>
  <c r="C2281"/>
  <c r="D2279"/>
  <c r="G567"/>
  <c r="G565" s="1"/>
  <c r="G563" s="1"/>
  <c r="G561" s="1"/>
  <c r="D726"/>
  <c r="C611"/>
  <c r="D527"/>
  <c r="H2663"/>
  <c r="H2661" s="1"/>
  <c r="H2659" s="1"/>
  <c r="H725"/>
  <c r="H723" s="1"/>
  <c r="D2261"/>
  <c r="C2261" s="1"/>
  <c r="C2263"/>
  <c r="D2655"/>
  <c r="D154"/>
  <c r="D96"/>
  <c r="C156"/>
  <c r="C154" s="1"/>
  <c r="C480"/>
  <c r="D478"/>
  <c r="D476" s="1"/>
  <c r="D474" s="1"/>
  <c r="C236"/>
  <c r="D234"/>
  <c r="D232" s="1"/>
  <c r="D230" s="1"/>
  <c r="D593"/>
  <c r="C595"/>
  <c r="C1550"/>
  <c r="D1548"/>
  <c r="D653"/>
  <c r="D641" s="1"/>
  <c r="C1811"/>
  <c r="D1809"/>
  <c r="D461"/>
  <c r="G553"/>
  <c r="G71" s="1"/>
  <c r="G2211"/>
  <c r="G2209" s="1"/>
  <c r="G2207" s="1"/>
  <c r="G2205" s="1"/>
  <c r="C579"/>
  <c r="C568" s="1"/>
  <c r="C566" s="1"/>
  <c r="C564" s="1"/>
  <c r="H2651"/>
  <c r="C2602"/>
  <c r="H2598"/>
  <c r="H2596" s="1"/>
  <c r="H2724" s="1"/>
  <c r="H2221"/>
  <c r="H2219" s="1"/>
  <c r="H2217" s="1"/>
  <c r="H2215" s="1"/>
  <c r="D2629"/>
  <c r="C2631"/>
  <c r="E1663"/>
  <c r="E1661" s="1"/>
  <c r="E1659" s="1"/>
  <c r="E1657" s="1"/>
  <c r="E1541"/>
  <c r="E1539" s="1"/>
  <c r="E1537" s="1"/>
  <c r="E1535" s="1"/>
  <c r="G2745"/>
  <c r="G2739" s="1"/>
  <c r="G2737" s="1"/>
  <c r="G2749"/>
  <c r="G286"/>
  <c r="D590"/>
  <c r="C592"/>
  <c r="F276"/>
  <c r="F274" s="1"/>
  <c r="F278"/>
  <c r="C278" s="1"/>
  <c r="D866"/>
  <c r="D402"/>
  <c r="C1668"/>
  <c r="H633"/>
  <c r="G35"/>
  <c r="C184"/>
  <c r="C1552"/>
  <c r="D1469"/>
  <c r="C1471"/>
  <c r="E567"/>
  <c r="E565" s="1"/>
  <c r="E563" s="1"/>
  <c r="E561" s="1"/>
  <c r="E2704"/>
  <c r="E2700" s="1"/>
  <c r="E1209"/>
  <c r="C1528"/>
  <c r="C801"/>
  <c r="G901"/>
  <c r="G899" s="1"/>
  <c r="G883" s="1"/>
  <c r="G633"/>
  <c r="I103"/>
  <c r="I59" s="1"/>
  <c r="E505"/>
  <c r="E503"/>
  <c r="E575"/>
  <c r="H403"/>
  <c r="H401" s="1"/>
  <c r="C405"/>
  <c r="G2746"/>
  <c r="G2740" s="1"/>
  <c r="G2738" s="1"/>
  <c r="G2750"/>
  <c r="G287"/>
  <c r="F1209"/>
  <c r="F2684"/>
  <c r="F2682" s="1"/>
  <c r="F2680" s="1"/>
  <c r="H2723"/>
  <c r="C2414"/>
  <c r="E2394"/>
  <c r="C2231"/>
  <c r="D2229"/>
  <c r="C613"/>
  <c r="D529"/>
  <c r="C529" s="1"/>
  <c r="C2121"/>
  <c r="D2119"/>
  <c r="D1534" s="1"/>
  <c r="C297"/>
  <c r="D2744"/>
  <c r="C2744" s="1"/>
  <c r="D413"/>
  <c r="D503"/>
  <c r="D501" s="1"/>
  <c r="C507"/>
  <c r="D505"/>
  <c r="C98"/>
  <c r="F54"/>
  <c r="I2663"/>
  <c r="I2661" s="1"/>
  <c r="I2659" s="1"/>
  <c r="I725"/>
  <c r="I723" s="1"/>
  <c r="C235"/>
  <c r="D233"/>
  <c r="D2694"/>
  <c r="D627"/>
  <c r="C885"/>
  <c r="G724"/>
  <c r="G722" s="1"/>
  <c r="G2662"/>
  <c r="G2660" s="1"/>
  <c r="G2658" s="1"/>
  <c r="C739"/>
  <c r="D729"/>
  <c r="C803"/>
  <c r="E1439"/>
  <c r="E1431" s="1"/>
  <c r="E1429" s="1"/>
  <c r="C1189"/>
  <c r="C1829"/>
  <c r="I901"/>
  <c r="I899" s="1"/>
  <c r="I883" s="1"/>
  <c r="F2222"/>
  <c r="F2220" s="1"/>
  <c r="F2218" s="1"/>
  <c r="F2216" s="1"/>
  <c r="C2650"/>
  <c r="E568"/>
  <c r="H2652"/>
  <c r="H32"/>
  <c r="H1541"/>
  <c r="G2327"/>
  <c r="G2325" s="1"/>
  <c r="G2323" s="1"/>
  <c r="D1511"/>
  <c r="C1513"/>
  <c r="D1894"/>
  <c r="C1896"/>
  <c r="D2222"/>
  <c r="D2599"/>
  <c r="C2601"/>
  <c r="C1470"/>
  <c r="D1468"/>
  <c r="D2425"/>
  <c r="E2694"/>
  <c r="E627"/>
  <c r="E545" s="1"/>
  <c r="E61" s="1"/>
  <c r="D1889"/>
  <c r="C1891"/>
  <c r="D1217"/>
  <c r="D1209" s="1"/>
  <c r="C1219"/>
  <c r="C1512"/>
  <c r="D1510"/>
  <c r="C1827"/>
  <c r="D1825"/>
  <c r="H402"/>
  <c r="F33"/>
  <c r="I751"/>
  <c r="I749" s="1"/>
  <c r="I2667"/>
  <c r="I2665" s="1"/>
  <c r="I578"/>
  <c r="I576" s="1"/>
  <c r="I574" s="1"/>
  <c r="I572" s="1"/>
  <c r="I569"/>
  <c r="C87"/>
  <c r="C612"/>
  <c r="F528"/>
  <c r="C528" s="1"/>
  <c r="I2717"/>
  <c r="I418"/>
  <c r="I416" s="1"/>
  <c r="I414" s="1"/>
  <c r="I66"/>
  <c r="C1895"/>
  <c r="F92"/>
  <c r="G632"/>
  <c r="H33"/>
  <c r="G2222"/>
  <c r="G2220" s="1"/>
  <c r="G2218" s="1"/>
  <c r="G2216" s="1"/>
  <c r="G2599"/>
  <c r="G2597" s="1"/>
  <c r="G2595" s="1"/>
  <c r="H2662"/>
  <c r="H2660" s="1"/>
  <c r="H2658" s="1"/>
  <c r="H724"/>
  <c r="H722" s="1"/>
  <c r="F2767"/>
  <c r="F383"/>
  <c r="C383" s="1"/>
  <c r="F99"/>
  <c r="F95" s="1"/>
  <c r="C385"/>
  <c r="E93"/>
  <c r="E313"/>
  <c r="E311" s="1"/>
  <c r="E289" s="1"/>
  <c r="H52"/>
  <c r="H50" s="1"/>
  <c r="H94"/>
  <c r="E449"/>
  <c r="E447" s="1"/>
  <c r="E445" s="1"/>
  <c r="E443" s="1"/>
  <c r="D749"/>
  <c r="H418"/>
  <c r="H416" s="1"/>
  <c r="H414" s="1"/>
  <c r="C1893"/>
  <c r="E2211"/>
  <c r="E2209" s="1"/>
  <c r="E2207" s="1"/>
  <c r="E2205" s="1"/>
  <c r="G2722"/>
  <c r="F2705"/>
  <c r="F2701" s="1"/>
  <c r="D1626"/>
  <c r="C1628"/>
  <c r="C2732"/>
  <c r="C1230"/>
  <c r="F2667"/>
  <c r="F2665" s="1"/>
  <c r="F751"/>
  <c r="F749" s="1"/>
  <c r="C2266"/>
  <c r="D2264"/>
  <c r="C2703"/>
  <c r="H2184"/>
  <c r="H2182" s="1"/>
  <c r="H2180" s="1"/>
  <c r="H540"/>
  <c r="H48" s="1"/>
  <c r="D566"/>
  <c r="D564" s="1"/>
  <c r="D562" s="1"/>
  <c r="D464"/>
  <c r="C1454"/>
  <c r="I526"/>
  <c r="I639"/>
  <c r="F2211"/>
  <c r="H2750"/>
  <c r="F796"/>
  <c r="I1551"/>
  <c r="C1553"/>
  <c r="D1645"/>
  <c r="D424"/>
  <c r="C426"/>
  <c r="C424" s="1"/>
  <c r="C316"/>
  <c r="C450"/>
  <c r="D448"/>
  <c r="D2617"/>
  <c r="C2619"/>
  <c r="F53"/>
  <c r="C147"/>
  <c r="D93"/>
  <c r="D145"/>
  <c r="C658"/>
  <c r="E656"/>
  <c r="C1495"/>
  <c r="F1542"/>
  <c r="H2746"/>
  <c r="H2740" s="1"/>
  <c r="H2738" s="1"/>
  <c r="H180"/>
  <c r="H178" s="1"/>
  <c r="I2217" l="1"/>
  <c r="I2215" s="1"/>
  <c r="I2203" s="1"/>
  <c r="I1428"/>
  <c r="H1429"/>
  <c r="G2217"/>
  <c r="G2215" s="1"/>
  <c r="I2709"/>
  <c r="F2217"/>
  <c r="F2215" s="1"/>
  <c r="G751"/>
  <c r="G749" s="1"/>
  <c r="G2669"/>
  <c r="G2667" s="1"/>
  <c r="G2665" s="1"/>
  <c r="H752"/>
  <c r="H750" s="1"/>
  <c r="H2670"/>
  <c r="H2708"/>
  <c r="F461"/>
  <c r="F459" s="1"/>
  <c r="F2708"/>
  <c r="G1465"/>
  <c r="G1429" s="1"/>
  <c r="G2725"/>
  <c r="G2723" s="1"/>
  <c r="I2724"/>
  <c r="H2709"/>
  <c r="H2707" s="1"/>
  <c r="H2699" s="1"/>
  <c r="E462"/>
  <c r="E460" s="1"/>
  <c r="E2709"/>
  <c r="E2707" s="1"/>
  <c r="I1429"/>
  <c r="E2708"/>
  <c r="E2668"/>
  <c r="E2666" s="1"/>
  <c r="E2670"/>
  <c r="F462"/>
  <c r="F460" s="1"/>
  <c r="F2709"/>
  <c r="G2709"/>
  <c r="G2707" s="1"/>
  <c r="G2699" s="1"/>
  <c r="G2643"/>
  <c r="G2641" s="1"/>
  <c r="H2642"/>
  <c r="H2644"/>
  <c r="F2641"/>
  <c r="F2643"/>
  <c r="F2644"/>
  <c r="F2642" s="1"/>
  <c r="G2644"/>
  <c r="G2642" s="1"/>
  <c r="H2641"/>
  <c r="H2643"/>
  <c r="E2223"/>
  <c r="E556" s="1"/>
  <c r="E74" s="1"/>
  <c r="G2706"/>
  <c r="G2698" s="1"/>
  <c r="G2477"/>
  <c r="G2475" s="1"/>
  <c r="G2473" s="1"/>
  <c r="G2471" s="1"/>
  <c r="C2427"/>
  <c r="G2470"/>
  <c r="F2470"/>
  <c r="I2116"/>
  <c r="I2114" s="1"/>
  <c r="I2108" s="1"/>
  <c r="I2106" s="1"/>
  <c r="I1533"/>
  <c r="I1531" s="1"/>
  <c r="I1529" s="1"/>
  <c r="I1525" s="1"/>
  <c r="E618"/>
  <c r="C618" s="1"/>
  <c r="E619"/>
  <c r="C619" s="1"/>
  <c r="D544"/>
  <c r="D60" s="1"/>
  <c r="C60" s="1"/>
  <c r="E2705"/>
  <c r="E2701" s="1"/>
  <c r="I880"/>
  <c r="F883"/>
  <c r="F881" s="1"/>
  <c r="H883"/>
  <c r="H881" s="1"/>
  <c r="E880"/>
  <c r="F880"/>
  <c r="G880"/>
  <c r="H882"/>
  <c r="H880" s="1"/>
  <c r="C463"/>
  <c r="C142"/>
  <c r="E795"/>
  <c r="E793" s="1"/>
  <c r="E2677"/>
  <c r="E2675" s="1"/>
  <c r="E2673" s="1"/>
  <c r="H795"/>
  <c r="H793" s="1"/>
  <c r="H2677"/>
  <c r="H2675" s="1"/>
  <c r="H2673" s="1"/>
  <c r="I795"/>
  <c r="I793" s="1"/>
  <c r="I2677"/>
  <c r="I2675" s="1"/>
  <c r="I2673" s="1"/>
  <c r="F2677"/>
  <c r="F2675" s="1"/>
  <c r="F2673" s="1"/>
  <c r="G794"/>
  <c r="G792" s="1"/>
  <c r="G2676"/>
  <c r="G2674" s="1"/>
  <c r="G2672" s="1"/>
  <c r="I794"/>
  <c r="I792" s="1"/>
  <c r="I2676"/>
  <c r="I2674" s="1"/>
  <c r="I2672" s="1"/>
  <c r="G795"/>
  <c r="G793" s="1"/>
  <c r="G2677"/>
  <c r="G2675" s="1"/>
  <c r="G2673" s="1"/>
  <c r="C465"/>
  <c r="H2676"/>
  <c r="H2674" s="1"/>
  <c r="H2672" s="1"/>
  <c r="C800"/>
  <c r="E798"/>
  <c r="C798" s="1"/>
  <c r="F2706"/>
  <c r="F2698" s="1"/>
  <c r="C466"/>
  <c r="I112"/>
  <c r="E501"/>
  <c r="F500"/>
  <c r="F498" s="1"/>
  <c r="F501"/>
  <c r="F499" s="1"/>
  <c r="C277"/>
  <c r="F275"/>
  <c r="F273" s="1"/>
  <c r="E639"/>
  <c r="H40"/>
  <c r="H91"/>
  <c r="H89" s="1"/>
  <c r="H81" s="1"/>
  <c r="H79" s="1"/>
  <c r="D499"/>
  <c r="E2745"/>
  <c r="E2739" s="1"/>
  <c r="E2737" s="1"/>
  <c r="D477"/>
  <c r="D84"/>
  <c r="C84" s="1"/>
  <c r="D231"/>
  <c r="D229" s="1"/>
  <c r="G1208"/>
  <c r="H66"/>
  <c r="H2204"/>
  <c r="F2208"/>
  <c r="F2206" s="1"/>
  <c r="F2204" s="1"/>
  <c r="I402"/>
  <c r="I400" s="1"/>
  <c r="F2749"/>
  <c r="C870"/>
  <c r="F2745"/>
  <c r="F2739" s="1"/>
  <c r="F2737" s="1"/>
  <c r="D189"/>
  <c r="D187" s="1"/>
  <c r="H616"/>
  <c r="H614" s="1"/>
  <c r="H606" s="1"/>
  <c r="G539"/>
  <c r="G47" s="1"/>
  <c r="G401"/>
  <c r="H630"/>
  <c r="H628" s="1"/>
  <c r="H624" s="1"/>
  <c r="I1664"/>
  <c r="I1662" s="1"/>
  <c r="I1660" s="1"/>
  <c r="I1658" s="1"/>
  <c r="E1664"/>
  <c r="E1662" s="1"/>
  <c r="E1660" s="1"/>
  <c r="E1658" s="1"/>
  <c r="E189"/>
  <c r="E187" s="1"/>
  <c r="E179" s="1"/>
  <c r="E177" s="1"/>
  <c r="I2470"/>
  <c r="I91"/>
  <c r="I89" s="1"/>
  <c r="I81" s="1"/>
  <c r="C755"/>
  <c r="F67"/>
  <c r="H1208"/>
  <c r="F630"/>
  <c r="F628" s="1"/>
  <c r="F624" s="1"/>
  <c r="G617"/>
  <c r="G615" s="1"/>
  <c r="G607" s="1"/>
  <c r="F419"/>
  <c r="F417" s="1"/>
  <c r="F415" s="1"/>
  <c r="F401" s="1"/>
  <c r="I617"/>
  <c r="I615" s="1"/>
  <c r="I607" s="1"/>
  <c r="C2120"/>
  <c r="F2750"/>
  <c r="F286"/>
  <c r="H67"/>
  <c r="I2721"/>
  <c r="I2715" s="1"/>
  <c r="I2713" s="1"/>
  <c r="I67"/>
  <c r="C109"/>
  <c r="G67"/>
  <c r="I95"/>
  <c r="E633"/>
  <c r="C633" s="1"/>
  <c r="E901"/>
  <c r="E899" s="1"/>
  <c r="E2212"/>
  <c r="E2210" s="1"/>
  <c r="E2208" s="1"/>
  <c r="E2206" s="1"/>
  <c r="C191"/>
  <c r="C2479"/>
  <c r="D1541"/>
  <c r="D1539" s="1"/>
  <c r="C412"/>
  <c r="F2746"/>
  <c r="F2740" s="1"/>
  <c r="I616"/>
  <c r="I614" s="1"/>
  <c r="I606" s="1"/>
  <c r="I2720"/>
  <c r="I2714" s="1"/>
  <c r="H555"/>
  <c r="H73" s="1"/>
  <c r="H2721"/>
  <c r="H2715" s="1"/>
  <c r="H2713" s="1"/>
  <c r="G2720"/>
  <c r="G2714" s="1"/>
  <c r="G2712" s="1"/>
  <c r="F1243"/>
  <c r="F1207" s="1"/>
  <c r="C97"/>
  <c r="C95" s="1"/>
  <c r="F631"/>
  <c r="F629" s="1"/>
  <c r="F625" s="1"/>
  <c r="G554"/>
  <c r="G72" s="1"/>
  <c r="D53"/>
  <c r="C53" s="1"/>
  <c r="G1523"/>
  <c r="C868"/>
  <c r="I2722"/>
  <c r="C902"/>
  <c r="H2668"/>
  <c r="H2666" s="1"/>
  <c r="H1207"/>
  <c r="F2707"/>
  <c r="F2699" s="1"/>
  <c r="D1542"/>
  <c r="D555" s="1"/>
  <c r="C1666"/>
  <c r="I32"/>
  <c r="E1208"/>
  <c r="H78"/>
  <c r="E2720"/>
  <c r="E2714" s="1"/>
  <c r="C1665"/>
  <c r="I401"/>
  <c r="C190"/>
  <c r="G1524"/>
  <c r="G2204"/>
  <c r="I631"/>
  <c r="I629" s="1"/>
  <c r="I625" s="1"/>
  <c r="F2696"/>
  <c r="F2690" s="1"/>
  <c r="F2688" s="1"/>
  <c r="H539"/>
  <c r="H47" s="1"/>
  <c r="C869"/>
  <c r="I2204"/>
  <c r="I535"/>
  <c r="I43" s="1"/>
  <c r="E1207"/>
  <c r="H2695"/>
  <c r="H2689" s="1"/>
  <c r="H2687" s="1"/>
  <c r="H534"/>
  <c r="H42" s="1"/>
  <c r="F2720"/>
  <c r="F2714" s="1"/>
  <c r="F2712" s="1"/>
  <c r="C2691"/>
  <c r="C481"/>
  <c r="F41"/>
  <c r="F1523"/>
  <c r="I90"/>
  <c r="I88" s="1"/>
  <c r="I80" s="1"/>
  <c r="C2766"/>
  <c r="H1524"/>
  <c r="C2656"/>
  <c r="E2221"/>
  <c r="E2219" s="1"/>
  <c r="E2217" s="1"/>
  <c r="E2215" s="1"/>
  <c r="E2203" s="1"/>
  <c r="C527"/>
  <c r="E753"/>
  <c r="H2720"/>
  <c r="H2714" s="1"/>
  <c r="C577"/>
  <c r="E632"/>
  <c r="E550" s="1"/>
  <c r="D617"/>
  <c r="D615" s="1"/>
  <c r="D607" s="1"/>
  <c r="E1524"/>
  <c r="E863"/>
  <c r="E861" s="1"/>
  <c r="E2684"/>
  <c r="E2682" s="1"/>
  <c r="E2680" s="1"/>
  <c r="H2203"/>
  <c r="C898"/>
  <c r="D35"/>
  <c r="C35" s="1"/>
  <c r="F91"/>
  <c r="F89" s="1"/>
  <c r="F81" s="1"/>
  <c r="F79" s="1"/>
  <c r="C479"/>
  <c r="C900"/>
  <c r="G1243"/>
  <c r="G1207" s="1"/>
  <c r="C2278"/>
  <c r="E90"/>
  <c r="E88" s="1"/>
  <c r="E80" s="1"/>
  <c r="E78" s="1"/>
  <c r="H2706"/>
  <c r="H2698" s="1"/>
  <c r="E2749"/>
  <c r="F2473"/>
  <c r="F2471" s="1"/>
  <c r="C2463" s="1"/>
  <c r="F2721"/>
  <c r="F2715" s="1"/>
  <c r="F2713" s="1"/>
  <c r="C2693"/>
  <c r="C408"/>
  <c r="D2651"/>
  <c r="D2643" s="1"/>
  <c r="E752"/>
  <c r="E750" s="1"/>
  <c r="C655"/>
  <c r="C2331"/>
  <c r="C2330"/>
  <c r="E2222"/>
  <c r="E2220" s="1"/>
  <c r="E2218" s="1"/>
  <c r="E2216" s="1"/>
  <c r="H2696"/>
  <c r="H2690" s="1"/>
  <c r="H2688" s="1"/>
  <c r="E2706"/>
  <c r="E2698" s="1"/>
  <c r="E864"/>
  <c r="E862" s="1"/>
  <c r="E2685"/>
  <c r="E2683" s="1"/>
  <c r="E2681" s="1"/>
  <c r="F2668"/>
  <c r="F2666" s="1"/>
  <c r="F752"/>
  <c r="F750" s="1"/>
  <c r="F2734"/>
  <c r="F2730" s="1"/>
  <c r="F2728" s="1"/>
  <c r="I1244"/>
  <c r="I1208" s="1"/>
  <c r="I2707"/>
  <c r="I2699" s="1"/>
  <c r="G2695"/>
  <c r="G2689" s="1"/>
  <c r="G2687" s="1"/>
  <c r="F418"/>
  <c r="F416" s="1"/>
  <c r="F414" s="1"/>
  <c r="F400" s="1"/>
  <c r="F66"/>
  <c r="G106"/>
  <c r="G104" s="1"/>
  <c r="G100" s="1"/>
  <c r="G66"/>
  <c r="F287"/>
  <c r="F34"/>
  <c r="C34" s="1"/>
  <c r="G2203"/>
  <c r="C728"/>
  <c r="C626"/>
  <c r="C622"/>
  <c r="C410"/>
  <c r="C505"/>
  <c r="E418"/>
  <c r="E416" s="1"/>
  <c r="E414" s="1"/>
  <c r="E400" s="1"/>
  <c r="E66"/>
  <c r="C1209"/>
  <c r="D462"/>
  <c r="C464"/>
  <c r="E419"/>
  <c r="E417" s="1"/>
  <c r="E415" s="1"/>
  <c r="E401" s="1"/>
  <c r="E67"/>
  <c r="C314"/>
  <c r="D312"/>
  <c r="D92"/>
  <c r="F2763"/>
  <c r="C2767"/>
  <c r="H551"/>
  <c r="H631"/>
  <c r="H629" s="1"/>
  <c r="H625" s="1"/>
  <c r="C478"/>
  <c r="D419"/>
  <c r="C421"/>
  <c r="D67"/>
  <c r="I566"/>
  <c r="I564" s="1"/>
  <c r="I562" s="1"/>
  <c r="I560" s="1"/>
  <c r="D865"/>
  <c r="C867"/>
  <c r="D1625"/>
  <c r="C1627"/>
  <c r="D91"/>
  <c r="D41"/>
  <c r="C93"/>
  <c r="D418"/>
  <c r="C420"/>
  <c r="D66"/>
  <c r="F2676"/>
  <c r="F2674" s="1"/>
  <c r="F2672" s="1"/>
  <c r="F794"/>
  <c r="F792" s="1"/>
  <c r="C1510"/>
  <c r="D1508"/>
  <c r="C1508" s="1"/>
  <c r="C2425"/>
  <c r="D2423"/>
  <c r="C2423" s="1"/>
  <c r="C1894"/>
  <c r="D1892"/>
  <c r="E566"/>
  <c r="E564" s="1"/>
  <c r="E562" s="1"/>
  <c r="E560" s="1"/>
  <c r="E538"/>
  <c r="E46" s="1"/>
  <c r="C1469"/>
  <c r="D1467"/>
  <c r="D588"/>
  <c r="C590"/>
  <c r="D2627"/>
  <c r="C2627" s="1"/>
  <c r="C2629"/>
  <c r="C1809"/>
  <c r="D2474"/>
  <c r="C2476"/>
  <c r="D447"/>
  <c r="C449"/>
  <c r="I573"/>
  <c r="I571" s="1"/>
  <c r="I2651"/>
  <c r="D556"/>
  <c r="C2223"/>
  <c r="C2187"/>
  <c r="D2185"/>
  <c r="E724"/>
  <c r="E722" s="1"/>
  <c r="E2662"/>
  <c r="E2660" s="1"/>
  <c r="E2658" s="1"/>
  <c r="D2730"/>
  <c r="C2214"/>
  <c r="D541"/>
  <c r="D2184"/>
  <c r="C2186"/>
  <c r="C2276"/>
  <c r="D2274"/>
  <c r="C2274" s="1"/>
  <c r="E2326"/>
  <c r="E2324" s="1"/>
  <c r="E2322" s="1"/>
  <c r="C2394"/>
  <c r="H538"/>
  <c r="H46" s="1"/>
  <c r="G538"/>
  <c r="G46" s="1"/>
  <c r="D536"/>
  <c r="C620"/>
  <c r="F55"/>
  <c r="C55" s="1"/>
  <c r="C99"/>
  <c r="C107"/>
  <c r="D105"/>
  <c r="C234"/>
  <c r="D2717"/>
  <c r="D85"/>
  <c r="D1662"/>
  <c r="C1440"/>
  <c r="D1438"/>
  <c r="D2192"/>
  <c r="C2194"/>
  <c r="D616"/>
  <c r="D534"/>
  <c r="I1243"/>
  <c r="I1207" s="1"/>
  <c r="I2706"/>
  <c r="I2698" s="1"/>
  <c r="D43"/>
  <c r="F534"/>
  <c r="F616"/>
  <c r="F614" s="1"/>
  <c r="F606" s="1"/>
  <c r="D446"/>
  <c r="C448"/>
  <c r="I1549"/>
  <c r="I2652" s="1"/>
  <c r="C1551"/>
  <c r="F1532"/>
  <c r="F1530" s="1"/>
  <c r="F1526" s="1"/>
  <c r="F539"/>
  <c r="F47" s="1"/>
  <c r="I567"/>
  <c r="I565" s="1"/>
  <c r="I563" s="1"/>
  <c r="I561" s="1"/>
  <c r="I539"/>
  <c r="I47" s="1"/>
  <c r="C1825"/>
  <c r="D1823"/>
  <c r="C1823" s="1"/>
  <c r="D2220"/>
  <c r="G2696"/>
  <c r="G2690" s="1"/>
  <c r="G2688" s="1"/>
  <c r="G881"/>
  <c r="F2733"/>
  <c r="C276"/>
  <c r="D459"/>
  <c r="C459" s="1"/>
  <c r="C461"/>
  <c r="C593"/>
  <c r="D591"/>
  <c r="D2209"/>
  <c r="C2211"/>
  <c r="C2647"/>
  <c r="C1248"/>
  <c r="D1246"/>
  <c r="D2709" s="1"/>
  <c r="D552"/>
  <c r="C634"/>
  <c r="I2746"/>
  <c r="I2740" s="1"/>
  <c r="I2738" s="1"/>
  <c r="I2750"/>
  <c r="I2109"/>
  <c r="I2107" s="1"/>
  <c r="I52"/>
  <c r="I50" s="1"/>
  <c r="I94"/>
  <c r="I630"/>
  <c r="I628" s="1"/>
  <c r="I624" s="1"/>
  <c r="I550"/>
  <c r="F1659"/>
  <c r="F1657" s="1"/>
  <c r="F2695"/>
  <c r="F2689" s="1"/>
  <c r="F2687" s="1"/>
  <c r="D2208"/>
  <c r="C145"/>
  <c r="D143"/>
  <c r="D2262"/>
  <c r="C2262" s="1"/>
  <c r="C2264"/>
  <c r="E91"/>
  <c r="E89" s="1"/>
  <c r="E81" s="1"/>
  <c r="E79" s="1"/>
  <c r="E41"/>
  <c r="G616"/>
  <c r="G614" s="1"/>
  <c r="G606" s="1"/>
  <c r="G534"/>
  <c r="C1889"/>
  <c r="D2597"/>
  <c r="C2599"/>
  <c r="C54"/>
  <c r="F50"/>
  <c r="D2227"/>
  <c r="C2227" s="1"/>
  <c r="C2229"/>
  <c r="G551"/>
  <c r="G631"/>
  <c r="G629" s="1"/>
  <c r="G625" s="1"/>
  <c r="D112"/>
  <c r="C114"/>
  <c r="D561"/>
  <c r="D754"/>
  <c r="D2670" s="1"/>
  <c r="C756"/>
  <c r="C2075"/>
  <c r="D2073"/>
  <c r="C2299"/>
  <c r="D2297"/>
  <c r="H400"/>
  <c r="I1524"/>
  <c r="C2692"/>
  <c r="E2746"/>
  <c r="E2740" s="1"/>
  <c r="E2738" s="1"/>
  <c r="E2750"/>
  <c r="E287"/>
  <c r="H617"/>
  <c r="H615" s="1"/>
  <c r="H607" s="1"/>
  <c r="H535"/>
  <c r="D1439"/>
  <c r="C1441"/>
  <c r="C2279"/>
  <c r="D2277"/>
  <c r="D1822"/>
  <c r="C1822" s="1"/>
  <c r="C1824"/>
  <c r="D574"/>
  <c r="C576"/>
  <c r="E2721"/>
  <c r="E2715" s="1"/>
  <c r="E2713" s="1"/>
  <c r="E654"/>
  <c r="E642" s="1"/>
  <c r="C656"/>
  <c r="D2667"/>
  <c r="C1548"/>
  <c r="D1546"/>
  <c r="H68"/>
  <c r="F1540"/>
  <c r="F1538" s="1"/>
  <c r="F1536" s="1"/>
  <c r="F555"/>
  <c r="C2617"/>
  <c r="D2615"/>
  <c r="F68"/>
  <c r="F90"/>
  <c r="F88" s="1"/>
  <c r="F80" s="1"/>
  <c r="F78" s="1"/>
  <c r="F40"/>
  <c r="H1539"/>
  <c r="H1537" s="1"/>
  <c r="H1535" s="1"/>
  <c r="H1523" s="1"/>
  <c r="H554"/>
  <c r="H72" s="1"/>
  <c r="C637"/>
  <c r="I101"/>
  <c r="C103"/>
  <c r="F2226"/>
  <c r="C2226" s="1"/>
  <c r="C2228"/>
  <c r="C557"/>
  <c r="D75"/>
  <c r="C75" s="1"/>
  <c r="D1643"/>
  <c r="F2209"/>
  <c r="F2207" s="1"/>
  <c r="F2205" s="1"/>
  <c r="F2203" s="1"/>
  <c r="F538"/>
  <c r="F46" s="1"/>
  <c r="D273"/>
  <c r="G630"/>
  <c r="G628" s="1"/>
  <c r="G624" s="1"/>
  <c r="G550"/>
  <c r="D1466"/>
  <c r="C1468"/>
  <c r="C621"/>
  <c r="D537"/>
  <c r="D2653"/>
  <c r="C2653" s="1"/>
  <c r="C2655"/>
  <c r="D2475"/>
  <c r="D2300"/>
  <c r="D2685" s="1"/>
  <c r="C2302"/>
  <c r="G90"/>
  <c r="G88" s="1"/>
  <c r="G80" s="1"/>
  <c r="G40"/>
  <c r="C2213"/>
  <c r="D540"/>
  <c r="I42"/>
  <c r="D2326"/>
  <c r="C2328"/>
  <c r="G91"/>
  <c r="G89" s="1"/>
  <c r="G81" s="1"/>
  <c r="G79" s="1"/>
  <c r="G41"/>
  <c r="I881"/>
  <c r="G555"/>
  <c r="G73" s="1"/>
  <c r="C578"/>
  <c r="I555"/>
  <c r="I73" s="1"/>
  <c r="F554"/>
  <c r="F72" s="1"/>
  <c r="C729"/>
  <c r="D727"/>
  <c r="D2716"/>
  <c r="C233"/>
  <c r="C2119"/>
  <c r="D2117"/>
  <c r="C502"/>
  <c r="D2116"/>
  <c r="C2118"/>
  <c r="D2727"/>
  <c r="F1647"/>
  <c r="C1649"/>
  <c r="D560"/>
  <c r="D1218"/>
  <c r="C1220"/>
  <c r="G43"/>
  <c r="F617"/>
  <c r="F615" s="1"/>
  <c r="F607" s="1"/>
  <c r="F535"/>
  <c r="C188"/>
  <c r="D180"/>
  <c r="C636"/>
  <c r="D94"/>
  <c r="D52"/>
  <c r="C96"/>
  <c r="C94" s="1"/>
  <c r="D2662"/>
  <c r="D724"/>
  <c r="C726"/>
  <c r="C635"/>
  <c r="D553"/>
  <c r="D1661"/>
  <c r="C1249"/>
  <c r="D632"/>
  <c r="C2329"/>
  <c r="D2327"/>
  <c r="C2694"/>
  <c r="E1523"/>
  <c r="C1626"/>
  <c r="D1624"/>
  <c r="I69"/>
  <c r="C1217"/>
  <c r="C627"/>
  <c r="D545"/>
  <c r="D797"/>
  <c r="C799"/>
  <c r="D864"/>
  <c r="C866"/>
  <c r="D106"/>
  <c r="C108"/>
  <c r="D2221"/>
  <c r="D2598"/>
  <c r="C2600"/>
  <c r="C653"/>
  <c r="C1812"/>
  <c r="D1810"/>
  <c r="D2704" s="1"/>
  <c r="C2704" s="1"/>
  <c r="D551"/>
  <c r="D631"/>
  <c r="D2763"/>
  <c r="C2765"/>
  <c r="D311"/>
  <c r="D289" s="1"/>
  <c r="C313"/>
  <c r="C1646"/>
  <c r="D1644"/>
  <c r="C83"/>
  <c r="C1511"/>
  <c r="D1509"/>
  <c r="C610"/>
  <c r="D526"/>
  <c r="C526" s="1"/>
  <c r="C575"/>
  <c r="E573"/>
  <c r="E2651"/>
  <c r="H2594"/>
  <c r="H2470" s="1"/>
  <c r="H2722"/>
  <c r="C2702"/>
  <c r="I1663"/>
  <c r="I1661" s="1"/>
  <c r="I1541"/>
  <c r="D899"/>
  <c r="D883" s="1"/>
  <c r="C2430"/>
  <c r="D2191"/>
  <c r="C2193"/>
  <c r="D411"/>
  <c r="C413"/>
  <c r="C503"/>
  <c r="D2072"/>
  <c r="C2074"/>
  <c r="C2477" l="1"/>
  <c r="C753"/>
  <c r="E2669"/>
  <c r="E2667" s="1"/>
  <c r="E2665" s="1"/>
  <c r="D2725"/>
  <c r="I2643"/>
  <c r="I2641" s="1"/>
  <c r="E2641"/>
  <c r="E2643"/>
  <c r="I2642"/>
  <c r="I2644"/>
  <c r="G2721"/>
  <c r="G2715" s="1"/>
  <c r="G2713" s="1"/>
  <c r="C2464"/>
  <c r="I2745"/>
  <c r="I2739" s="1"/>
  <c r="I2737" s="1"/>
  <c r="I2749"/>
  <c r="C544"/>
  <c r="E2699"/>
  <c r="C112"/>
  <c r="E883"/>
  <c r="E881" s="1"/>
  <c r="C501"/>
  <c r="E499"/>
  <c r="C499" s="1"/>
  <c r="C477"/>
  <c r="D475"/>
  <c r="C475" s="1"/>
  <c r="E498"/>
  <c r="C498" s="1"/>
  <c r="C500"/>
  <c r="E617"/>
  <c r="E615" s="1"/>
  <c r="E607" s="1"/>
  <c r="C30"/>
  <c r="E535"/>
  <c r="E43" s="1"/>
  <c r="C402"/>
  <c r="H604"/>
  <c r="C189"/>
  <c r="G605"/>
  <c r="G533"/>
  <c r="G531" s="1"/>
  <c r="G523" s="1"/>
  <c r="D51"/>
  <c r="I2696"/>
  <c r="I2690" s="1"/>
  <c r="I2688" s="1"/>
  <c r="C1664"/>
  <c r="D554"/>
  <c r="D72" s="1"/>
  <c r="I538"/>
  <c r="I46" s="1"/>
  <c r="I38" s="1"/>
  <c r="I36" s="1"/>
  <c r="I28" s="1"/>
  <c r="I605"/>
  <c r="I79"/>
  <c r="C1541"/>
  <c r="E631"/>
  <c r="E629" s="1"/>
  <c r="E625" s="1"/>
  <c r="E551"/>
  <c r="E69" s="1"/>
  <c r="E2696"/>
  <c r="E2690" s="1"/>
  <c r="E2688" s="1"/>
  <c r="C901"/>
  <c r="C2212"/>
  <c r="E539"/>
  <c r="E47" s="1"/>
  <c r="C2210"/>
  <c r="F2738"/>
  <c r="E2204"/>
  <c r="I2712"/>
  <c r="F604"/>
  <c r="H2712"/>
  <c r="D1540"/>
  <c r="C1540" s="1"/>
  <c r="C1542"/>
  <c r="F605"/>
  <c r="I78"/>
  <c r="E630"/>
  <c r="E628" s="1"/>
  <c r="E624" s="1"/>
  <c r="E751"/>
  <c r="C751" s="1"/>
  <c r="E796"/>
  <c r="C796" s="1"/>
  <c r="E554"/>
  <c r="E72" s="1"/>
  <c r="C275"/>
  <c r="F51"/>
  <c r="C561"/>
  <c r="E534"/>
  <c r="E42" s="1"/>
  <c r="E38" s="1"/>
  <c r="E36" s="1"/>
  <c r="E28" s="1"/>
  <c r="E616"/>
  <c r="E614" s="1"/>
  <c r="E606" s="1"/>
  <c r="G78"/>
  <c r="C273"/>
  <c r="I65"/>
  <c r="I63" s="1"/>
  <c r="I57" s="1"/>
  <c r="C2763"/>
  <c r="C560"/>
  <c r="C562"/>
  <c r="C2222"/>
  <c r="E555"/>
  <c r="E73" s="1"/>
  <c r="I39"/>
  <c r="I37" s="1"/>
  <c r="I29" s="1"/>
  <c r="D1807"/>
  <c r="C1807" s="1"/>
  <c r="I549"/>
  <c r="I547" s="1"/>
  <c r="I543" s="1"/>
  <c r="C2734"/>
  <c r="H532"/>
  <c r="H530" s="1"/>
  <c r="H522" s="1"/>
  <c r="D2700"/>
  <c r="C2700" s="1"/>
  <c r="H38"/>
  <c r="H36" s="1"/>
  <c r="H28" s="1"/>
  <c r="H64"/>
  <c r="H62" s="1"/>
  <c r="H56" s="1"/>
  <c r="H605"/>
  <c r="D409"/>
  <c r="C411"/>
  <c r="I1539"/>
  <c r="I1537" s="1"/>
  <c r="I1535" s="1"/>
  <c r="I1523" s="1"/>
  <c r="I554"/>
  <c r="I72" s="1"/>
  <c r="C1247"/>
  <c r="D1245"/>
  <c r="D2708" s="1"/>
  <c r="F1645"/>
  <c r="F2685"/>
  <c r="F2683" s="1"/>
  <c r="F2681" s="1"/>
  <c r="C1647"/>
  <c r="D2324"/>
  <c r="C2326"/>
  <c r="C2209"/>
  <c r="D2207"/>
  <c r="C556"/>
  <c r="D74"/>
  <c r="C74" s="1"/>
  <c r="C476"/>
  <c r="H548"/>
  <c r="H546" s="1"/>
  <c r="H542" s="1"/>
  <c r="C563"/>
  <c r="E2695"/>
  <c r="E2689" s="1"/>
  <c r="E2687" s="1"/>
  <c r="C899"/>
  <c r="C573"/>
  <c r="E571"/>
  <c r="C571" s="1"/>
  <c r="D1642"/>
  <c r="C1642" s="1"/>
  <c r="C1644"/>
  <c r="C864"/>
  <c r="D862"/>
  <c r="C862" s="1"/>
  <c r="C632"/>
  <c r="D550"/>
  <c r="D630"/>
  <c r="D2115"/>
  <c r="D2750" s="1"/>
  <c r="C2750" s="1"/>
  <c r="C2117"/>
  <c r="C754"/>
  <c r="D752"/>
  <c r="C418"/>
  <c r="D416"/>
  <c r="D417"/>
  <c r="C419"/>
  <c r="D1808"/>
  <c r="C1810"/>
  <c r="D2683"/>
  <c r="D1622"/>
  <c r="C1622" s="1"/>
  <c r="C1624"/>
  <c r="D50"/>
  <c r="C50" s="1"/>
  <c r="C52"/>
  <c r="D1532"/>
  <c r="C1534"/>
  <c r="D539"/>
  <c r="D533" s="1"/>
  <c r="D2473"/>
  <c r="C2475"/>
  <c r="D2652"/>
  <c r="D2644" s="1"/>
  <c r="D115"/>
  <c r="C143"/>
  <c r="D2218"/>
  <c r="C2220"/>
  <c r="D1430"/>
  <c r="C1438"/>
  <c r="C1892"/>
  <c r="D1890"/>
  <c r="C2651"/>
  <c r="D32"/>
  <c r="C2428"/>
  <c r="D2426"/>
  <c r="D2325"/>
  <c r="C2327"/>
  <c r="D73"/>
  <c r="D2641"/>
  <c r="D444"/>
  <c r="C446"/>
  <c r="C2185"/>
  <c r="D2183"/>
  <c r="C66"/>
  <c r="C67"/>
  <c r="G39"/>
  <c r="G37" s="1"/>
  <c r="G29" s="1"/>
  <c r="C2072"/>
  <c r="D2070"/>
  <c r="C2070" s="1"/>
  <c r="D880"/>
  <c r="C880" s="1"/>
  <c r="C882"/>
  <c r="D1537"/>
  <c r="D104"/>
  <c r="C106"/>
  <c r="D2660"/>
  <c r="C2662"/>
  <c r="C2300"/>
  <c r="D2298"/>
  <c r="C1439"/>
  <c r="D1431"/>
  <c r="C2073"/>
  <c r="D2071"/>
  <c r="I68"/>
  <c r="C312"/>
  <c r="D310"/>
  <c r="D288" s="1"/>
  <c r="D2189"/>
  <c r="C2189" s="1"/>
  <c r="C2191"/>
  <c r="D2695"/>
  <c r="C187"/>
  <c r="D179"/>
  <c r="D722"/>
  <c r="C722" s="1"/>
  <c r="C724"/>
  <c r="G549"/>
  <c r="G547" s="1"/>
  <c r="G543" s="1"/>
  <c r="G69"/>
  <c r="G65" s="1"/>
  <c r="G63" s="1"/>
  <c r="G57" s="1"/>
  <c r="C1246"/>
  <c r="D1244"/>
  <c r="C1244" s="1"/>
  <c r="F2729"/>
  <c r="C2733"/>
  <c r="I1547"/>
  <c r="C1549"/>
  <c r="D2190"/>
  <c r="C2190" s="1"/>
  <c r="C2192"/>
  <c r="C92"/>
  <c r="D90"/>
  <c r="D40"/>
  <c r="D549"/>
  <c r="D69"/>
  <c r="C2221"/>
  <c r="D2219"/>
  <c r="F73"/>
  <c r="F65" s="1"/>
  <c r="F63" s="1"/>
  <c r="F57" s="1"/>
  <c r="F549"/>
  <c r="F547" s="1"/>
  <c r="F543" s="1"/>
  <c r="E2652"/>
  <c r="C654"/>
  <c r="C2297"/>
  <c r="D2295"/>
  <c r="C2295" s="1"/>
  <c r="F272"/>
  <c r="C272" s="1"/>
  <c r="C274"/>
  <c r="C105"/>
  <c r="D101"/>
  <c r="C101" s="1"/>
  <c r="D2472"/>
  <c r="C2474"/>
  <c r="D863"/>
  <c r="C865"/>
  <c r="D2684"/>
  <c r="I533"/>
  <c r="I531" s="1"/>
  <c r="I523" s="1"/>
  <c r="C31"/>
  <c r="D629"/>
  <c r="D625" s="1"/>
  <c r="C2598"/>
  <c r="D2596"/>
  <c r="F533"/>
  <c r="F531" s="1"/>
  <c r="F523" s="1"/>
  <c r="F43"/>
  <c r="F39" s="1"/>
  <c r="F37" s="1"/>
  <c r="F29" s="1"/>
  <c r="D2114"/>
  <c r="C2116"/>
  <c r="G548"/>
  <c r="G546" s="1"/>
  <c r="G542" s="1"/>
  <c r="G68"/>
  <c r="G64" s="1"/>
  <c r="G62" s="1"/>
  <c r="C2277"/>
  <c r="D2275"/>
  <c r="C2275" s="1"/>
  <c r="C2730"/>
  <c r="D2728"/>
  <c r="C2728" s="1"/>
  <c r="G604"/>
  <c r="F1524"/>
  <c r="C553"/>
  <c r="D71"/>
  <c r="C71" s="1"/>
  <c r="C1533"/>
  <c r="D1531"/>
  <c r="D538"/>
  <c r="D2663"/>
  <c r="D725"/>
  <c r="C727"/>
  <c r="D1464"/>
  <c r="C1464" s="1"/>
  <c r="C1466"/>
  <c r="C2615"/>
  <c r="D2613"/>
  <c r="C2613" s="1"/>
  <c r="D2665"/>
  <c r="G42"/>
  <c r="G38" s="1"/>
  <c r="G36" s="1"/>
  <c r="G28" s="1"/>
  <c r="G532"/>
  <c r="G530" s="1"/>
  <c r="G522" s="1"/>
  <c r="C552"/>
  <c r="D70"/>
  <c r="C70" s="1"/>
  <c r="E68"/>
  <c r="C2717"/>
  <c r="D445"/>
  <c r="C447"/>
  <c r="D1623"/>
  <c r="C1625"/>
  <c r="D2676"/>
  <c r="H69"/>
  <c r="H65" s="1"/>
  <c r="H63" s="1"/>
  <c r="H57" s="1"/>
  <c r="H549"/>
  <c r="H547" s="1"/>
  <c r="H543" s="1"/>
  <c r="D2696"/>
  <c r="D1507"/>
  <c r="C1507" s="1"/>
  <c r="C1509"/>
  <c r="C1661"/>
  <c r="D1659"/>
  <c r="C2716"/>
  <c r="C540"/>
  <c r="D48"/>
  <c r="C48" s="1"/>
  <c r="D614"/>
  <c r="D606" s="1"/>
  <c r="C232"/>
  <c r="C230"/>
  <c r="C541"/>
  <c r="D49"/>
  <c r="C49" s="1"/>
  <c r="C1467"/>
  <c r="D1465"/>
  <c r="C1465" s="1"/>
  <c r="F548"/>
  <c r="F546" s="1"/>
  <c r="F542" s="1"/>
  <c r="C311"/>
  <c r="D639"/>
  <c r="C639" s="1"/>
  <c r="C641"/>
  <c r="C545"/>
  <c r="D61"/>
  <c r="C61" s="1"/>
  <c r="C180"/>
  <c r="D178"/>
  <c r="C178" s="1"/>
  <c r="C1218"/>
  <c r="D2705"/>
  <c r="D1210"/>
  <c r="C229"/>
  <c r="C231"/>
  <c r="C574"/>
  <c r="D572"/>
  <c r="C572" s="1"/>
  <c r="D2206"/>
  <c r="C2208"/>
  <c r="D42"/>
  <c r="D33"/>
  <c r="C33" s="1"/>
  <c r="C85"/>
  <c r="C2184"/>
  <c r="D2182"/>
  <c r="D586"/>
  <c r="C586" s="1"/>
  <c r="C588"/>
  <c r="C91"/>
  <c r="D89"/>
  <c r="D460"/>
  <c r="C460" s="1"/>
  <c r="C462"/>
  <c r="C1663"/>
  <c r="I604"/>
  <c r="F64"/>
  <c r="F62" s="1"/>
  <c r="F56" s="1"/>
  <c r="D2720"/>
  <c r="C2720" s="1"/>
  <c r="I1659"/>
  <c r="I1657" s="1"/>
  <c r="I2695"/>
  <c r="I2689" s="1"/>
  <c r="I2687" s="1"/>
  <c r="C797"/>
  <c r="D2677"/>
  <c r="D795"/>
  <c r="D45"/>
  <c r="C45" s="1"/>
  <c r="C537"/>
  <c r="C1546"/>
  <c r="D1544"/>
  <c r="C1544" s="1"/>
  <c r="H533"/>
  <c r="H531" s="1"/>
  <c r="H523" s="1"/>
  <c r="H43"/>
  <c r="H39" s="1"/>
  <c r="H37" s="1"/>
  <c r="H29" s="1"/>
  <c r="C2597"/>
  <c r="D2595"/>
  <c r="C2595" s="1"/>
  <c r="D589"/>
  <c r="C591"/>
  <c r="D2721"/>
  <c r="F532"/>
  <c r="F530" s="1"/>
  <c r="F522" s="1"/>
  <c r="F42"/>
  <c r="F38" s="1"/>
  <c r="F36" s="1"/>
  <c r="F28" s="1"/>
  <c r="C1662"/>
  <c r="D1660"/>
  <c r="D44"/>
  <c r="C44" s="1"/>
  <c r="C536"/>
  <c r="C41"/>
  <c r="D2724" l="1"/>
  <c r="C2643"/>
  <c r="C2641"/>
  <c r="E2642"/>
  <c r="E2644"/>
  <c r="C2721"/>
  <c r="C617"/>
  <c r="E605"/>
  <c r="C615"/>
  <c r="C535"/>
  <c r="C51"/>
  <c r="G521"/>
  <c r="I532"/>
  <c r="I530" s="1"/>
  <c r="I522" s="1"/>
  <c r="E749"/>
  <c r="C749" s="1"/>
  <c r="C631"/>
  <c r="C551"/>
  <c r="E533"/>
  <c r="E531" s="1"/>
  <c r="E523" s="1"/>
  <c r="E64"/>
  <c r="E62" s="1"/>
  <c r="E56" s="1"/>
  <c r="E26" s="1"/>
  <c r="D1538"/>
  <c r="C1538" s="1"/>
  <c r="C1539"/>
  <c r="C2667"/>
  <c r="E794"/>
  <c r="E792" s="1"/>
  <c r="C792" s="1"/>
  <c r="C2669"/>
  <c r="E2676"/>
  <c r="E2674" s="1"/>
  <c r="E2672" s="1"/>
  <c r="C2665"/>
  <c r="E604"/>
  <c r="E548"/>
  <c r="E546" s="1"/>
  <c r="E542" s="1"/>
  <c r="H520"/>
  <c r="C616"/>
  <c r="E532"/>
  <c r="E530" s="1"/>
  <c r="E522" s="1"/>
  <c r="C534"/>
  <c r="D2746"/>
  <c r="C2746" s="1"/>
  <c r="I548"/>
  <c r="I546" s="1"/>
  <c r="I542" s="1"/>
  <c r="H27"/>
  <c r="H26"/>
  <c r="E549"/>
  <c r="E547" s="1"/>
  <c r="E543" s="1"/>
  <c r="C555"/>
  <c r="E65"/>
  <c r="E63" s="1"/>
  <c r="E57" s="1"/>
  <c r="I27"/>
  <c r="I64"/>
  <c r="I62" s="1"/>
  <c r="I56" s="1"/>
  <c r="I26" s="1"/>
  <c r="C72"/>
  <c r="D2714"/>
  <c r="C2714" s="1"/>
  <c r="I521"/>
  <c r="F520"/>
  <c r="F26"/>
  <c r="C43"/>
  <c r="C42"/>
  <c r="F521"/>
  <c r="C2685"/>
  <c r="E39"/>
  <c r="E37" s="1"/>
  <c r="E29" s="1"/>
  <c r="D531"/>
  <c r="D523" s="1"/>
  <c r="D1208"/>
  <c r="C1208" s="1"/>
  <c r="C1210"/>
  <c r="C614"/>
  <c r="C1531"/>
  <c r="D1529"/>
  <c r="E640"/>
  <c r="C640" s="1"/>
  <c r="C642"/>
  <c r="D547"/>
  <c r="D543" s="1"/>
  <c r="C32"/>
  <c r="F1643"/>
  <c r="C1643" s="1"/>
  <c r="C1645"/>
  <c r="H521"/>
  <c r="G520"/>
  <c r="C2182"/>
  <c r="D2180"/>
  <c r="C2180" s="1"/>
  <c r="D46"/>
  <c r="C46" s="1"/>
  <c r="C538"/>
  <c r="C629"/>
  <c r="C625"/>
  <c r="C1431"/>
  <c r="D1429"/>
  <c r="C1429" s="1"/>
  <c r="C2218"/>
  <c r="D2216"/>
  <c r="C2216" s="1"/>
  <c r="C416"/>
  <c r="D414"/>
  <c r="D287"/>
  <c r="C287" s="1"/>
  <c r="C289"/>
  <c r="C2696"/>
  <c r="D2690"/>
  <c r="C2663"/>
  <c r="D2661"/>
  <c r="C607"/>
  <c r="C2695"/>
  <c r="D2689"/>
  <c r="C2183"/>
  <c r="D2181"/>
  <c r="C2181" s="1"/>
  <c r="C417"/>
  <c r="D415"/>
  <c r="C415" s="1"/>
  <c r="C69"/>
  <c r="E2722"/>
  <c r="E2712" s="1"/>
  <c r="C725"/>
  <c r="D723"/>
  <c r="C723" s="1"/>
  <c r="C59"/>
  <c r="F2727"/>
  <c r="C2727" s="1"/>
  <c r="C2729"/>
  <c r="D2069"/>
  <c r="C2071"/>
  <c r="C1532"/>
  <c r="D1530"/>
  <c r="D548"/>
  <c r="C550"/>
  <c r="D68"/>
  <c r="C2324"/>
  <c r="D2322"/>
  <c r="C2322" s="1"/>
  <c r="C589"/>
  <c r="D587"/>
  <c r="C587" s="1"/>
  <c r="C2596"/>
  <c r="D2594"/>
  <c r="C2594" s="1"/>
  <c r="C863"/>
  <c r="D861"/>
  <c r="C861" s="1"/>
  <c r="C2219"/>
  <c r="D2217"/>
  <c r="D177"/>
  <c r="C177" s="1"/>
  <c r="C179"/>
  <c r="C1537"/>
  <c r="D1535"/>
  <c r="C1535" s="1"/>
  <c r="D2424"/>
  <c r="C2424" s="1"/>
  <c r="C2426"/>
  <c r="C630"/>
  <c r="D628"/>
  <c r="D624" s="1"/>
  <c r="C409"/>
  <c r="D403"/>
  <c r="D2707"/>
  <c r="C2707" s="1"/>
  <c r="C2709"/>
  <c r="C89"/>
  <c r="D81"/>
  <c r="C2206"/>
  <c r="I1545"/>
  <c r="C1545" s="1"/>
  <c r="C1547"/>
  <c r="C2325"/>
  <c r="D2323"/>
  <c r="C2323" s="1"/>
  <c r="D1428"/>
  <c r="C1428" s="1"/>
  <c r="C1430"/>
  <c r="C539"/>
  <c r="D47"/>
  <c r="C2677"/>
  <c r="D2675"/>
  <c r="D2682"/>
  <c r="C2684"/>
  <c r="C104"/>
  <c r="D100"/>
  <c r="C100" s="1"/>
  <c r="C2473"/>
  <c r="D2471"/>
  <c r="C2471" s="1"/>
  <c r="D2715"/>
  <c r="F27"/>
  <c r="D65"/>
  <c r="D793"/>
  <c r="C793" s="1"/>
  <c r="C795"/>
  <c r="C1659"/>
  <c r="D1657"/>
  <c r="C1657" s="1"/>
  <c r="D443"/>
  <c r="C443" s="1"/>
  <c r="C445"/>
  <c r="C2114"/>
  <c r="D2108"/>
  <c r="C58"/>
  <c r="D1806"/>
  <c r="C1806" s="1"/>
  <c r="C1808"/>
  <c r="C2115"/>
  <c r="D2109"/>
  <c r="D881"/>
  <c r="C881" s="1"/>
  <c r="C883"/>
  <c r="D532"/>
  <c r="D2723"/>
  <c r="C2723" s="1"/>
  <c r="C2725"/>
  <c r="C2660"/>
  <c r="D2658"/>
  <c r="C2658" s="1"/>
  <c r="C1890"/>
  <c r="D1888"/>
  <c r="C1888" s="1"/>
  <c r="G56"/>
  <c r="G26" s="1"/>
  <c r="G27"/>
  <c r="C73"/>
  <c r="C1623"/>
  <c r="D1621"/>
  <c r="C1621" s="1"/>
  <c r="C2472"/>
  <c r="D2749"/>
  <c r="C2749" s="1"/>
  <c r="D2745"/>
  <c r="C310"/>
  <c r="D2681"/>
  <c r="C2681" s="1"/>
  <c r="C2683"/>
  <c r="C2670"/>
  <c r="D2668"/>
  <c r="D2205"/>
  <c r="C2207"/>
  <c r="D1243"/>
  <c r="C1245"/>
  <c r="D1658"/>
  <c r="C1658" s="1"/>
  <c r="C1660"/>
  <c r="D88"/>
  <c r="C90"/>
  <c r="C2652"/>
  <c r="C2705"/>
  <c r="D2701"/>
  <c r="D2674"/>
  <c r="C40"/>
  <c r="C2298"/>
  <c r="D2296"/>
  <c r="C2296" s="1"/>
  <c r="C444"/>
  <c r="D442"/>
  <c r="C442" s="1"/>
  <c r="D113"/>
  <c r="C113" s="1"/>
  <c r="C115"/>
  <c r="D750"/>
  <c r="C750" s="1"/>
  <c r="C752"/>
  <c r="C554"/>
  <c r="I520" l="1"/>
  <c r="E521"/>
  <c r="D2470"/>
  <c r="C2470" s="1"/>
  <c r="C533"/>
  <c r="D1536"/>
  <c r="C1536" s="1"/>
  <c r="C794"/>
  <c r="C2676"/>
  <c r="E520"/>
  <c r="D2740"/>
  <c r="D2738" s="1"/>
  <c r="C2738" s="1"/>
  <c r="C549"/>
  <c r="E27"/>
  <c r="D38"/>
  <c r="C38" s="1"/>
  <c r="C2069"/>
  <c r="D1887"/>
  <c r="C1887" s="1"/>
  <c r="C547"/>
  <c r="C543"/>
  <c r="C2644"/>
  <c r="D2642"/>
  <c r="C2642" s="1"/>
  <c r="D2666"/>
  <c r="C2666" s="1"/>
  <c r="C2668"/>
  <c r="C628"/>
  <c r="C624"/>
  <c r="D2722"/>
  <c r="C2724"/>
  <c r="C2205"/>
  <c r="D530"/>
  <c r="D522" s="1"/>
  <c r="C532"/>
  <c r="C531"/>
  <c r="C2701"/>
  <c r="D2699"/>
  <c r="C2699" s="1"/>
  <c r="D401"/>
  <c r="C401" s="1"/>
  <c r="C403"/>
  <c r="C1530"/>
  <c r="D1526"/>
  <c r="C2690"/>
  <c r="D2688"/>
  <c r="C2688" s="1"/>
  <c r="C2674"/>
  <c r="D2672"/>
  <c r="C2672" s="1"/>
  <c r="C1243"/>
  <c r="D1207"/>
  <c r="C1207" s="1"/>
  <c r="D546"/>
  <c r="D542" s="1"/>
  <c r="C548"/>
  <c r="C474"/>
  <c r="C2108"/>
  <c r="D2106"/>
  <c r="C2106" s="1"/>
  <c r="C47"/>
  <c r="D39"/>
  <c r="D2215"/>
  <c r="C2215" s="1"/>
  <c r="C2217"/>
  <c r="C2661"/>
  <c r="D2659"/>
  <c r="C2659" s="1"/>
  <c r="D2706"/>
  <c r="C2708"/>
  <c r="D2713"/>
  <c r="C2713" s="1"/>
  <c r="C2715"/>
  <c r="C68"/>
  <c r="D64"/>
  <c r="C606"/>
  <c r="D605"/>
  <c r="C605" s="1"/>
  <c r="C2745"/>
  <c r="D2739"/>
  <c r="C2675"/>
  <c r="D2673"/>
  <c r="C2673" s="1"/>
  <c r="C81"/>
  <c r="D79"/>
  <c r="C79" s="1"/>
  <c r="C65"/>
  <c r="D63"/>
  <c r="C2682"/>
  <c r="D2680"/>
  <c r="C2680" s="1"/>
  <c r="C1529"/>
  <c r="D1525"/>
  <c r="D2204"/>
  <c r="C2204" s="1"/>
  <c r="D286"/>
  <c r="C286" s="1"/>
  <c r="C288"/>
  <c r="C2689"/>
  <c r="D2687"/>
  <c r="C2687" s="1"/>
  <c r="C414"/>
  <c r="D400"/>
  <c r="C400" s="1"/>
  <c r="C88"/>
  <c r="D80"/>
  <c r="C2109"/>
  <c r="D2107"/>
  <c r="C2107" s="1"/>
  <c r="C2740" l="1"/>
  <c r="D36"/>
  <c r="D28" s="1"/>
  <c r="D604"/>
  <c r="C604" s="1"/>
  <c r="C63"/>
  <c r="D57"/>
  <c r="C57" s="1"/>
  <c r="D2203"/>
  <c r="C2203" s="1"/>
  <c r="C80"/>
  <c r="D78"/>
  <c r="C78" s="1"/>
  <c r="C64"/>
  <c r="D62"/>
  <c r="C39"/>
  <c r="D37"/>
  <c r="C530"/>
  <c r="C1525"/>
  <c r="D1523"/>
  <c r="C1523" s="1"/>
  <c r="D521"/>
  <c r="C521" s="1"/>
  <c r="C523"/>
  <c r="D2737"/>
  <c r="C2737" s="1"/>
  <c r="C2739"/>
  <c r="C546"/>
  <c r="C542"/>
  <c r="C2706"/>
  <c r="D2698"/>
  <c r="C2698" s="1"/>
  <c r="C2722"/>
  <c r="D2712"/>
  <c r="C2712" s="1"/>
  <c r="D1524"/>
  <c r="C1524" s="1"/>
  <c r="C1526"/>
  <c r="C36" l="1"/>
  <c r="C28"/>
  <c r="C62"/>
  <c r="D56"/>
  <c r="C56" s="1"/>
  <c r="C37"/>
  <c r="D29"/>
  <c r="D520"/>
  <c r="C520" s="1"/>
  <c r="C522"/>
  <c r="D26" l="1"/>
  <c r="C26" s="1"/>
  <c r="C29"/>
  <c r="D27"/>
  <c r="C27" s="1"/>
</calcChain>
</file>

<file path=xl/comments1.xml><?xml version="1.0" encoding="utf-8"?>
<comments xmlns="http://schemas.openxmlformats.org/spreadsheetml/2006/main">
  <authors>
    <author>sabinab</author>
  </authors>
  <commentList>
    <comment ref="A1947" authorId="0">
      <text>
        <r>
          <rPr>
            <b/>
            <sz val="9"/>
            <color indexed="81"/>
            <rFont val="Tahoma"/>
            <family val="2"/>
            <charset val="238"/>
          </rPr>
          <t>sabinab:</t>
        </r>
        <r>
          <rPr>
            <sz val="9"/>
            <color indexed="81"/>
            <rFont val="Tahoma"/>
            <family val="2"/>
            <charset val="238"/>
          </rPr>
          <t xml:space="preserve">
</t>
        </r>
      </text>
    </comment>
    <comment ref="A1993" authorId="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<sst xmlns="http://schemas.openxmlformats.org/spreadsheetml/2006/main" count="4345" uniqueCount="1017">
  <si>
    <t>Documentatie tehnico-economica(servicii de proiectare,obtinere avize,acorduri si autorizatii)pentru obiectivul"Extinderea corpului principal al Spitalului Judetean de Urgenta Pitesti"</t>
  </si>
  <si>
    <t>Ionel VOICA</t>
  </si>
  <si>
    <t>AVIZAT DE LEGALITATE</t>
  </si>
  <si>
    <t>2.Spitalul de Pediatrie Pitesti</t>
  </si>
  <si>
    <t>CAPITOLUL 65.02 ÎNVATAMANT</t>
  </si>
  <si>
    <t xml:space="preserve">    I - Credite de angajament</t>
  </si>
  <si>
    <t>-mii  lei-</t>
  </si>
  <si>
    <t>Proiect tehnic instalatii apa calda si caldura Spital Balcescu</t>
  </si>
  <si>
    <t>Studiu fezabilitate amenajare spatiu RMN</t>
  </si>
  <si>
    <t>Consolidare si reabilitare Spital Judetean de Urgenta Pitesti</t>
  </si>
  <si>
    <t>Documentatie de securitate la incendiu</t>
  </si>
  <si>
    <t>58 Proiecte cu finantare din fonduri externe nerambursabile postaderare</t>
  </si>
  <si>
    <t>56 Proiecte cu finantare din fonduri externe nerambursabile postaderare</t>
  </si>
  <si>
    <t>2=3+...+8</t>
  </si>
  <si>
    <t>Iulia Toitan</t>
  </si>
  <si>
    <t>TOTAL</t>
  </si>
  <si>
    <t>I/II</t>
  </si>
  <si>
    <t>CHELTUIELI</t>
  </si>
  <si>
    <t>EFECTUATE</t>
  </si>
  <si>
    <t>I</t>
  </si>
  <si>
    <t>II</t>
  </si>
  <si>
    <t xml:space="preserve">    II - Credite bugetare</t>
  </si>
  <si>
    <t>TOTAL GENERAL</t>
  </si>
  <si>
    <t>CAPITOL/</t>
  </si>
  <si>
    <t>GRUPA/</t>
  </si>
  <si>
    <t>SURSA</t>
  </si>
  <si>
    <t xml:space="preserve">     din care:</t>
  </si>
  <si>
    <t>PE GRUPE DE INVESTIŢII ŞI SURSE DE FINANŢARE</t>
  </si>
  <si>
    <t>până la</t>
  </si>
  <si>
    <t xml:space="preserve"> 1. Total surse de finanţare</t>
  </si>
  <si>
    <t>A. Obiective (proiecte) de investiţii în continuare</t>
  </si>
  <si>
    <t xml:space="preserve">B. Obiective (proiecte) de investiţii noi </t>
  </si>
  <si>
    <t xml:space="preserve">C. Alte cheltuieli de investiţii </t>
  </si>
  <si>
    <t xml:space="preserve">a. Achizitii de imobile </t>
  </si>
  <si>
    <t>10 Venituri proprii</t>
  </si>
  <si>
    <t xml:space="preserve"> 02 Buget local</t>
  </si>
  <si>
    <t>b. dotari independente</t>
  </si>
  <si>
    <t>c. cheltuieli aferente studiilor de fezabilitate si alte studii</t>
  </si>
  <si>
    <t>d. cheltuieli privind consolidarile</t>
  </si>
  <si>
    <t>e. alte cheltuieli asimilate investitiilor</t>
  </si>
  <si>
    <t>postaderare</t>
  </si>
  <si>
    <t xml:space="preserve">PROGRAMUL DE INVESTIŢII PUBLICE </t>
  </si>
  <si>
    <t>Estimari anii ulteriori</t>
  </si>
  <si>
    <t>71.01.01.Constructii</t>
  </si>
  <si>
    <t xml:space="preserve">02 Buget local </t>
  </si>
  <si>
    <t xml:space="preserve">    din care:</t>
  </si>
  <si>
    <t>din care</t>
  </si>
  <si>
    <t>JUDEŢUL ARGES</t>
  </si>
  <si>
    <t>71.01.01. Constructii</t>
  </si>
  <si>
    <t xml:space="preserve">     din care</t>
  </si>
  <si>
    <t>71.01.02.Masini, echipamente si mijloace de transport</t>
  </si>
  <si>
    <t>71.01.30.Alte active fixe</t>
  </si>
  <si>
    <t xml:space="preserve">71.03.Reparatii capitale aferente activelor fixe </t>
  </si>
  <si>
    <t>71.01.03.Mobilier, aparatura birotica si alte active corporale</t>
  </si>
  <si>
    <t>71.01.Active fixe</t>
  </si>
  <si>
    <t>71.01.30. Alte active fixe</t>
  </si>
  <si>
    <t xml:space="preserve"> din care</t>
  </si>
  <si>
    <t>1.Directia Generala de Asistenta Sociala si Protectia Copilului Arges</t>
  </si>
  <si>
    <t xml:space="preserve">  din care</t>
  </si>
  <si>
    <t>71.01 Active fixe</t>
  </si>
  <si>
    <t>71.03 Reparatii capitale aferente activelor fixe</t>
  </si>
  <si>
    <t>71.01.30 Alte active fixe</t>
  </si>
  <si>
    <t>1.Unitatea de Asistenta Medico-Sociala Suici</t>
  </si>
  <si>
    <t>1.Spitalul Judetean de Urgenta Pitesti</t>
  </si>
  <si>
    <t>71.01. Active fixe</t>
  </si>
  <si>
    <t xml:space="preserve">56.01 Proiecte cu finantare din fonduri externe nerambursabile </t>
  </si>
  <si>
    <t>CAPITOLUL 51.02 AUTORITATI EXECUTIVE SI LEGISLATIVE</t>
  </si>
  <si>
    <t xml:space="preserve">  02 Buget local</t>
  </si>
  <si>
    <t xml:space="preserve"> 02 Buget  local</t>
  </si>
  <si>
    <t xml:space="preserve"> 10 Venituri proprii</t>
  </si>
  <si>
    <t>CAPITOLUL 87.10 ALTE ACTIUNI ECONOMICE</t>
  </si>
  <si>
    <t>CAPITOLUL 61.02 ORDINE PUBLICA SI SIGURANTA NATIONALA</t>
  </si>
  <si>
    <t>1. Spitalul de Pediatrie Pitesti</t>
  </si>
  <si>
    <t>2. Spitalul de Recuperare Bradet</t>
  </si>
  <si>
    <t>3.Spitalul Judetean de Urgenta Pitesti</t>
  </si>
  <si>
    <t>4.Spitalul PNF Valea Iasului</t>
  </si>
  <si>
    <t>71 Active nefinanciare</t>
  </si>
  <si>
    <t>CAPITOLUL 84.02 TRANSPORTURI</t>
  </si>
  <si>
    <t>CAPITOLUL 84 .02 TRANSPORTURI</t>
  </si>
  <si>
    <t>1. Drumuri si poduri judetene</t>
  </si>
  <si>
    <t>CAPITOLUL 84.02  TRANSPORTURI</t>
  </si>
  <si>
    <t>DIRECTOR EXECUTIV,</t>
  </si>
  <si>
    <t>Directia Economica</t>
  </si>
  <si>
    <t>1. Spitalul Judetean de Urgenta Pitesti</t>
  </si>
  <si>
    <t>2. Spitalul de Pediatrie Pitesti</t>
  </si>
  <si>
    <t>Carmen MOCANU</t>
  </si>
  <si>
    <t>3. Spitalul de Recuperare Bradet</t>
  </si>
  <si>
    <t>1. Servicii expertiza si DALI Imbracaminte bituminoasa usoara pe DJ 703 H Valea Danului-Cepari, km 9+475-10+364, L =  0,889 km, la Plaiul Oii, in com.Cepari</t>
  </si>
  <si>
    <t>Server</t>
  </si>
  <si>
    <t>CAPITOLUL 65.02 INVATAMANT</t>
  </si>
  <si>
    <t>1. Directia Generala de Asistenta Sociala si Protectia Copilului Arges</t>
  </si>
  <si>
    <t xml:space="preserve">10 Venituri proprii </t>
  </si>
  <si>
    <t>1. Alimentare cu energie electrica District 301 - Spor de putere</t>
  </si>
  <si>
    <t>1. Muzeul Judetean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</si>
  <si>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</si>
  <si>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</si>
  <si>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</si>
  <si>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</si>
  <si>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</si>
  <si>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</si>
  <si>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</si>
  <si>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</si>
  <si>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2. Servicii PT+CS+DE+Asistenta tehnica Imbracaminte bituminoasa usoara pe DJ 703 H Valea Danului-Cepari, km 9+475-10+364, L =  0,889 km, la Plaiul Oii, in com.Cepari</t>
  </si>
  <si>
    <t>Directia Generala de Asistenta Sociala si Protectia Copilului Arges</t>
  </si>
  <si>
    <t>Documentatii tehnice SF, DALI, PT, pentru imobile aflate in administrarea Teatrului</t>
  </si>
  <si>
    <t>Expertiza tehnica</t>
  </si>
  <si>
    <t>Studiu de fezabilitate lucrari extindere Spital Pediatrie cu un corp Ds+P+2E</t>
  </si>
  <si>
    <t>Studiu de fezabilitate lucrari de copertare si izolare rampa acces ambulanta</t>
  </si>
  <si>
    <t>1. Unitatea de Asistenta Medico-Sociala Suici</t>
  </si>
  <si>
    <t>Proiectare, avize si acorduri la investitia "Reabilitare, Modernizare si Extindere Pavilion P+1"</t>
  </si>
  <si>
    <t xml:space="preserve">                       Directia Tehnica</t>
  </si>
  <si>
    <t xml:space="preserve">                        Alin STOICEA</t>
  </si>
  <si>
    <t xml:space="preserve">                      DIRECTOR EXECUTIV,</t>
  </si>
  <si>
    <t>Deviere LEA 20 kv de eliberare amplasament pod pe DJ 703 H din Curtea de Arges, judetul Arges</t>
  </si>
  <si>
    <t>Releveu cladire si sondaje</t>
  </si>
  <si>
    <t>Studiu geotehnic (+ verificare atestata)</t>
  </si>
  <si>
    <t>Raport de expertiza tehnica</t>
  </si>
  <si>
    <t>Servicii de proiectare tehnica pentru CONSTRUIRE CORP DE CLADIRE NOU LA SJUP (SF, DTAC, PT, DDE, CS, AT)</t>
  </si>
  <si>
    <t>Lucrari de construire in vederea conformarii imobilului la cerinta esentiala de calitate "Securitate la incendiu"</t>
  </si>
  <si>
    <t>Verificare proiect tehnic al obiectivului de investitie "Construire corp cladire nou la spitalul Judetean"</t>
  </si>
  <si>
    <t>Expertiza tehnica pentru alipirea unei cladiri noi in raport cu cladirile existente din zona adiacenta</t>
  </si>
  <si>
    <t>Documentatie de Avizare a Lucrarilor de Interventie (DALI) pentru cladirea Corp A din cadrul Centrului de Ingrijire si Asistenta Bascovele</t>
  </si>
  <si>
    <t xml:space="preserve">58 Proiecte cu finantare din fonduri externe nerambursabile postaderare </t>
  </si>
  <si>
    <t xml:space="preserve">58.  Proiecte cu finantare din fonduri externe nerambursabile postaderare </t>
  </si>
  <si>
    <t xml:space="preserve">58. Proiecte cu finantare din fonduri externe nerambursabile </t>
  </si>
  <si>
    <t xml:space="preserve">58 Proiecte cu finantare din fonduri externe nerambursabile </t>
  </si>
  <si>
    <t>56. Proiecte cu finantare din fonduri externe nerambursabile postaderare</t>
  </si>
  <si>
    <t xml:space="preserve">56. Proiecte cu finantare din fonduri externe nerambursabile </t>
  </si>
  <si>
    <t>2. Unitatea de Asistenta Medico-Sociala Dedulesti</t>
  </si>
  <si>
    <t>Studiu de fezabilitate Laborator de Radioterapie</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</si>
  <si>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</si>
  <si>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</si>
  <si>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</si>
  <si>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</si>
  <si>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</si>
  <si>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5. Spitalul de Pneumoftiziologie Leordeni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</si>
  <si>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</si>
  <si>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</si>
  <si>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2. Teatrul "Al. Davila" Pitesti</t>
  </si>
  <si>
    <t>3. Centrul Cultural Judetean Arges</t>
  </si>
  <si>
    <t>Proiectare lucrare "Amenajare parc si alei UAMS Suici"</t>
  </si>
  <si>
    <t>4. Spitalul de Recuperare Bradet</t>
  </si>
  <si>
    <t>Studiu fezabilitate si DALI cladire spital</t>
  </si>
  <si>
    <t>Expertiza tehnica, DALI, PT pentru obiectivul "Consolidarea si modernizarea imobilului situat in strada Domnita Balasa nr.19, apartinand Teatrului "Alexandru Davila" Pitesti, denumit "Sala Aschiuta""</t>
  </si>
  <si>
    <t>Proiect SMIS 128038 "VENUS - Impreuna pentru o viata in siguranta"</t>
  </si>
  <si>
    <t>Servicii elaborare Documentatie de avizare a Lucrarilor de Interventie (DALI) "Amenajare spatii amplasare echipamente radiologice (RMN)"</t>
  </si>
  <si>
    <t xml:space="preserve">Intocmit: </t>
  </si>
  <si>
    <t>Proiect sistem adresabil de semnalizare a inceputului de incendiu</t>
  </si>
  <si>
    <t>Proiect instalare sistem video in corpul de cladire C-Pitesti, str.Armand Calinescu nr.44</t>
  </si>
  <si>
    <t>Verificare de calitate a proiectului tehnic pentru obiectivul de investitii "Reabilitarea constructiei aferenta sediului Serviciului Judetean de Medicina Legala Arges"</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</si>
  <si>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</si>
  <si>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</si>
  <si>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</si>
  <si>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SECRETAR GENERAL AL JUDETULUI</t>
  </si>
  <si>
    <t>fisa obiectivului ?</t>
  </si>
  <si>
    <t>3. Spitalul de Boli Cronice si Geriatrie "Constantin Balaceanu Stolnici" Stefanesti</t>
  </si>
  <si>
    <t>Expertiza tehnica, studiu geotehnic, arhitectura si structura la corpul A al UAMS Dedulesti</t>
  </si>
  <si>
    <t xml:space="preserve">      din care</t>
  </si>
  <si>
    <t>Expertiza tehnica instalatie electrica SJUP</t>
  </si>
  <si>
    <t>Proiect Tehnic Sistem climatizare</t>
  </si>
  <si>
    <t>Reparatii capitale instalatii apa calda si caldura sectiile Boli infectioase copii si adulti</t>
  </si>
  <si>
    <t>Achizitie teren in vecinatatea obiectivului turistic Castrul roman Jidova, Campulung</t>
  </si>
  <si>
    <t>Documentatie de avizare a lucrarilor de interventie (DALI) "Reabilitare, supraetajare si extindere corp A"</t>
  </si>
  <si>
    <t xml:space="preserve">Instituţia publică: CONSILIUL JUDETEAN ARGES                                                                                                                                    PRESEDINTE                </t>
  </si>
  <si>
    <t xml:space="preserve">FORMULAR   14                                                                                                                                                                                          ION MÎNZÎNĂ                 </t>
  </si>
  <si>
    <t>Unitatea administrativ-teritoriala: CONSILIUL JUDETEAN ARGES                                                                                                              APROBAT</t>
  </si>
  <si>
    <t>0 in 2020</t>
  </si>
  <si>
    <t xml:space="preserve">     Valoarea totala a investitiei = 7 535 550 lei</t>
  </si>
  <si>
    <t xml:space="preserve">           112,81=71,40+41,41 - decontat la Cc Cap 66.10 SANATATE</t>
  </si>
  <si>
    <t xml:space="preserve">        decontat 35,82 la Cc buget local in 2019</t>
  </si>
  <si>
    <t>1. Restaurarea Galeriei de Arta Rudolf Schweitzer-Cumpana--Consolidarea, protejarea si valorificarea patrimoniului cultural</t>
  </si>
  <si>
    <t>2. Restaurarea Muzeului Judetean Arges-Consolidarea, protejarea si valorificarea patrimoniului cultural</t>
  </si>
  <si>
    <t>3. Conservarea si consolidarea Cetatii Poienari Arges</t>
  </si>
  <si>
    <t xml:space="preserve">1. Complex de 3 Locuinte protejate si Centru de zi, comuna Babana, sat Lupuieni </t>
  </si>
  <si>
    <t>2. Complex de 4 Locuinte protejate si Centru de zi, comuna Tigveni, sat Barsestii de Jos</t>
  </si>
  <si>
    <t>3. Complex de 4 Locuinte protejate si Centru de zi, comuna Tigveni, sat Balilesti</t>
  </si>
  <si>
    <t>4. Complex de 4 Locuinte proteate si Centru de zi, comuna Ciofrangeni, sat Ciofrangeni</t>
  </si>
  <si>
    <t>5. Complex de servicii sociale, Comuna Rucar, Judetul Arges cod SMIS 130513</t>
  </si>
  <si>
    <t>6. Complex de servicii sociale, Municiupiul Campulung, Judetul Arges cod SMIS 130511</t>
  </si>
  <si>
    <t>7. Complex de Servicii Sociale , Orasul Costesti, judetul  Arges Cod SMIS 130512</t>
  </si>
  <si>
    <t>Laptop</t>
  </si>
  <si>
    <t>Expertiza tehnica cladire si reparatii capitale Baza de Salvare montana Cota 2000- Transfagarasan</t>
  </si>
  <si>
    <t>2. Unitatea de Asistenta Medico-Sociala Calinesti</t>
  </si>
  <si>
    <t>1.Proiect Reabilitare conservare Cetatea Poienari - Arges Revizuire Documentatie Tehnico - Economica</t>
  </si>
  <si>
    <t>2.Proiect Reabilitare conservare Cetatea Poienari - Arges Analiza si Previziune financiara</t>
  </si>
  <si>
    <t xml:space="preserve">  </t>
  </si>
  <si>
    <t>CAPITOLUL 60.02 APARARE</t>
  </si>
  <si>
    <t>4. Directia Generala de Asistenta Sociala si Protectia Copilului Arges</t>
  </si>
  <si>
    <t>7. Spitalul de Pneumoftiziologie Leordeni</t>
  </si>
  <si>
    <t>07 Credite interne</t>
  </si>
  <si>
    <t>Teatrul "Al. Davila" Pitesti</t>
  </si>
  <si>
    <t>Consolidarea si modernizarea imobilului situat in str.Domnita Balasa, nr.19, apartinand Teatrului Davila Pitesti, denumita Sala Aschiuta, judetul Arges</t>
  </si>
  <si>
    <t>Cheltuieli pentru proiectare si asistenta tehnica pentru: Consolidarea si modernizarea imobilului situat in str.Domnita Balasa, nr.19, apartinand Teatrului Davila Pitesti, denumita Sala Aschiuta, judetul Arges</t>
  </si>
  <si>
    <t>Valoare totala 1 696 000lei conform deviz estimativ; 38 000 lei decontati in 2019 la Cc.</t>
  </si>
  <si>
    <t>Termen finalizare 04.03.2023 -Investitia finalizata</t>
  </si>
  <si>
    <t xml:space="preserve">1. Construire corp de cladire nou la Spitalul Judetean de Urgenta Pitesti </t>
  </si>
  <si>
    <t>Sistem supraveghere video</t>
  </si>
  <si>
    <t>UPS</t>
  </si>
  <si>
    <t>6. Spitalul Orasenesc "Regele Carol I" Costesti</t>
  </si>
  <si>
    <t>Servicii DALI lucrari reparatii capitale sectia ATI</t>
  </si>
  <si>
    <t>Servicii DALI lucrari reparatii capitale sectia Chirurgie etaj 1</t>
  </si>
  <si>
    <t>Proiect tehnic pentru "Reabilitare, supraetajare si extindere corp A"</t>
  </si>
  <si>
    <t>Documentatie tehnica faza DALI pentru Baza de salvare Montana cota 2000 Transfagarasan</t>
  </si>
  <si>
    <t>CENTRUL MILITAR JUDETEAN ARGES</t>
  </si>
  <si>
    <t>4. Spitalul de Pneumoftiziologie Leordeni</t>
  </si>
  <si>
    <t>5.Spitalul de Boli Cronice Calinesti</t>
  </si>
  <si>
    <t>Servicii proiectare si executie lucrari reparatii capitale sectia ATI</t>
  </si>
  <si>
    <t>Servicii proiectare si executie lucrari reparatii capitale Chirurgie etaj I</t>
  </si>
  <si>
    <t xml:space="preserve"> Dir. Proiecte Valoare totala 4 557 mii lei </t>
  </si>
  <si>
    <t>1. Modernizarea drumului judetean DJ 504 Lim.Jud.Teleorman-Popesti-Izvoru-Recea-Cornatel-Vulpesti (DN 65 A), km 110+700-136+695. L=25,995 km, pe raza com. Popesti, Izvoru, Recea, Buzoesti, jud.Arges</t>
  </si>
  <si>
    <t>2. Modernizarea DJ 503 lim jud. Dambovita-Slobozia-Rociu-Oarja-Catanele (DJ 702G-km 3+824), km 98+000-140+034 (42,034 km), jud. Arges</t>
  </si>
  <si>
    <t>CAPITOLUL 68.02 ASIGURARI SI ASISTENTA SOCIALA</t>
  </si>
  <si>
    <t>CAPITOLUL 70.02  LOCUINTE, SERVICII SI DEZVOLTARE ECONOMICA</t>
  </si>
  <si>
    <t>CAPITOLUL 70.02 LOCUINTE, SERVICII SI DEZVOLTARE ECONOMICA</t>
  </si>
  <si>
    <t xml:space="preserve">Expertiza tehnica, studii tehnice, releveu si DALI pentru obiectivul de investitii "Reabilitare termica cladire Pavilionul 1- Spitalul de Psihiatrie "Sf.Maria" Vedea-Arges" </t>
  </si>
  <si>
    <t>Studii tehnice in vederea elaborarii documentatiei pentru proiectul "Reabilitarea si eficientizarea energetica a Muzeului Judetean Arges"</t>
  </si>
  <si>
    <t>4. Biblioteca Judeteana "Dinicu Golescu" Pitesti</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</si>
  <si>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</si>
  <si>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</si>
  <si>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</si>
  <si>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</si>
  <si>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</si>
  <si>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</si>
  <si>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</si>
  <si>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</si>
  <si>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</si>
  <si>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</si>
  <si>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</si>
  <si>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</si>
  <si>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</si>
  <si>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Servicii de expertiza geotehnica aferenta obiectivului de investitii "Laborator de Radioterapie Spitalul Judetean de Urgenta Pitesti"</t>
  </si>
  <si>
    <t>Proiect "Amenajare exterioara sediu D.G.A.S.P.C - Dragolesti"</t>
  </si>
  <si>
    <t>Deviz actualizat - suplimentat cu 1971 mii lei</t>
  </si>
  <si>
    <t>Spitalul de Pmeumoftiziologie "Sf. Andrei" Valea Iasului</t>
  </si>
  <si>
    <t>8. Spitalul de Psihiatrie "Sf.Maria" Vedea</t>
  </si>
  <si>
    <t xml:space="preserve">Proiectare instalatie detectare avertizare incendiu </t>
  </si>
  <si>
    <t>Proiectare acoperis cu arcade si invelitoare demontabila la Gradina de Vara</t>
  </si>
  <si>
    <t xml:space="preserve">Studiu fezabilitate Constructie parter generator oxigen </t>
  </si>
  <si>
    <t>9. Spitalul de Boli Cronice Calinesti</t>
  </si>
  <si>
    <t xml:space="preserve"> </t>
  </si>
  <si>
    <t>Motocoasa</t>
  </si>
  <si>
    <t>1. Modernizare DJ 703B Moraresti (DN 7+km 148+980)-Salistea-Vedea-Lim. Jud. Olt (km 34+714-Lim. Jud. Olt(km 41+164)-Marghia-Padureti-Costesti-Serbanesti-Silistea-Cateasca-Leordeni (DN 7-km 91+230), km 77+826-83+126, L= 5,3 km, comuna Cateasca, judetul Arges.</t>
  </si>
  <si>
    <t>2. Modernizare DJ 679D Malu-(DJ 679-km 38+940)-Coltu-Ungheni-Recea-Negrasi -Mozacu, km 7+940-14+940, L= 7km, comuna Ungheni, Judetul Arges</t>
  </si>
  <si>
    <t>4. Modernizare DJ 738 Poienari (DN 73- km 44+500)-Jugur-Draghici-Mihaesti(DC 11), km 10+200-13+600, L= 3,4 km, judetul Arges</t>
  </si>
  <si>
    <t>5. Modernizare DJ 703 H Curtea de Arges-Valea Danului-Cepari-Suici-Lim. Jud. Valcea, km 9+475-10+364, L= 0,889, com Valea Danului si Cepari, Jud Arges</t>
  </si>
  <si>
    <t>6. Modernizare DJ 704E  Ursoaia-Bascovele-Ceauresti,km 3+100-7+600, L= 4,5km, Judetul Arges</t>
  </si>
  <si>
    <t>Valoarea totala 16 925,53 mii lei; Cc 33,92 mii lei</t>
  </si>
  <si>
    <t>Valoarea totala 17 413 775,33 lei conf. deviz general; 151 mii lei decontat la Cc in 2019; 460 mii lei PT si Asist. Tehnica la Cc in 2022</t>
  </si>
  <si>
    <t>Documentatia de Avizare a Lucrarilor de interventie (D.A.L.I.) pentru cladirea Teatrului Alexandru Davila</t>
  </si>
  <si>
    <t>?????; teatrul Davila</t>
  </si>
  <si>
    <t>din 174 mii pe 2022 s-au platit 130 mii lei; rest 72 mii lei in 2023</t>
  </si>
  <si>
    <t>Patura ignifuga auto</t>
  </si>
  <si>
    <t>Dispozitiv punere in siguranta autovehicul electric</t>
  </si>
  <si>
    <t>Lance stingere acumulatori vehicul electric</t>
  </si>
  <si>
    <t>PV nr.46527/23.09.2022</t>
  </si>
  <si>
    <t>Reparatii si modernizare ascensor</t>
  </si>
  <si>
    <t>EKG</t>
  </si>
  <si>
    <t xml:space="preserve">Reparatii capitale acoperis Pavilion II </t>
  </si>
  <si>
    <t>Lucrari reparatii capitale lift</t>
  </si>
  <si>
    <t>Uscator industrial rufe</t>
  </si>
  <si>
    <t>Cada hidroterapie</t>
  </si>
  <si>
    <t>Reparatii capitale ascensor alimente</t>
  </si>
  <si>
    <t xml:space="preserve"> Achizitia terenului in suprafata de 64 mp situat in vecinatatea Centrului de Transfuzie Sanguina Arges</t>
  </si>
  <si>
    <t xml:space="preserve">Rucsaci de avalansa </t>
  </si>
  <si>
    <t>Expertiza tehnica cu solutii de consolidare la Pavilionul P+1</t>
  </si>
  <si>
    <t xml:space="preserve">Centru respiro pentru persoane adulte cu dizabilitati </t>
  </si>
  <si>
    <t xml:space="preserve">Locuinte protejate - Siguranta si Ingrijire Arges </t>
  </si>
  <si>
    <t xml:space="preserve">Centru de zi pentru persoane adulte cu dizabilitati Dragolesti </t>
  </si>
  <si>
    <t>Centru de zi  pentru persoane adulte cu dizabilitati Dragolesti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</si>
  <si>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</si>
  <si>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Cisterna pentru transport apa  min. 5 mii litri</t>
  </si>
  <si>
    <t>60 Proiecte cu finantare din sumele reprezentand asistenta financiara nerambursabila aferenta PNRR</t>
  </si>
  <si>
    <t>Locuinte de serviciu, localitatea Stefanesti, sat Stefanestii Noi, str. Calea Bucuresti, nr.339B, jud. Arges</t>
  </si>
  <si>
    <t xml:space="preserve">   Val.totala inv. 2305,53 mii lei;  22 000 lei decontat la C. c</t>
  </si>
  <si>
    <t>Contract reziliat</t>
  </si>
  <si>
    <t>decontat la Cc 5,40+2,74=8,14 Valoare investitie 4875,77 mii lei;  PV de receptie la terminarea lucrarii nr.10495/30.03.2022</t>
  </si>
  <si>
    <t>val. Investitie 13754 mii lei</t>
  </si>
  <si>
    <t>val.inv. 14299 mii lei</t>
  </si>
  <si>
    <t xml:space="preserve">Constructie parter generator oxigen </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</si>
  <si>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</si>
  <si>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</si>
  <si>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Complexul de Servicii pentru Persoane Adulte cu Dizabilitati Pitesti</t>
  </si>
  <si>
    <t>1. Modernizarea si dotarea Centrului de Servicii de Recuperare Neuromotorie de tip Ambulatoriu Mioveni</t>
  </si>
  <si>
    <t>2. Modernizarea si dotarea Centrului de Zi pentru Persoane Adulte cu Dizabilitati Pitesti</t>
  </si>
  <si>
    <t>7. Spitalul de Psihiatrie "Sf.Maria" Vedea</t>
  </si>
  <si>
    <t>Elevator mobil scari persoane cu handicap</t>
  </si>
  <si>
    <t>Carlig de remorcare</t>
  </si>
  <si>
    <t>Sistem de supraveghere video</t>
  </si>
  <si>
    <t>3. Unitatea de Asistenta Medico-Sociala Rucar</t>
  </si>
  <si>
    <t>Masa de calcat profesionala</t>
  </si>
  <si>
    <t>Centrala termica 120 kw</t>
  </si>
  <si>
    <t>Centrul Europe Direct</t>
  </si>
  <si>
    <t xml:space="preserve"> Biblioteca Judeteana "Dinicu Golescu" Pitesti</t>
  </si>
  <si>
    <t>Racordare CT la sistemul de energie electrica</t>
  </si>
  <si>
    <t>Sistem supraveghere video Dispensar TBC Topoloveni</t>
  </si>
  <si>
    <t>Masina de curatat cartofi</t>
  </si>
  <si>
    <t>Aparat foto cu doua obiective profesionale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</si>
  <si>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</si>
  <si>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</si>
  <si>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</si>
  <si>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</si>
  <si>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</si>
  <si>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</si>
  <si>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</si>
  <si>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Studiu de solutii privind majorarea puterii Postului Trafo</t>
  </si>
  <si>
    <t>Proiect Tehnic medie tensiune privind majorarea puterii Postului Trafo</t>
  </si>
  <si>
    <t>Acoperis cu arcade si invelitoare demontabila</t>
  </si>
  <si>
    <t>2. Teatru "AL.DAVILA " Pitesti</t>
  </si>
  <si>
    <t>Deviz actualizat - suplimentat cu 66 mii lei;                               valoarea totala a investitiei 21044 mii lei</t>
  </si>
  <si>
    <t>2. Laborator de Radioterapie Spitalul Judetean de Urgenta Pitesti</t>
  </si>
  <si>
    <t>Concentrator oxigen</t>
  </si>
  <si>
    <t>Lampa fototerapie nou nascuti</t>
  </si>
  <si>
    <t>Centrul Scolar de Educatie Incluziva "Sfanta Filofteia" Stefanesti</t>
  </si>
  <si>
    <t>Avizare spatiu amplasare CT</t>
  </si>
  <si>
    <t>Avizare amplasare aparat radiologie Dispensar Topoloveni</t>
  </si>
  <si>
    <t>Racordare aparat radiologie la sistemul de energie electrica Dispensar TBC Topoloveni</t>
  </si>
  <si>
    <t>Degazor termic 1000 litri</t>
  </si>
  <si>
    <t>Reabilitare Bază de Salvare Montană cota 2000 Transfăgărășan, județul Argeș</t>
  </si>
  <si>
    <r>
      <t xml:space="preserve">decontat la Cc 5,40+2,74=8,14 mii lei;  Valoare investitie </t>
    </r>
    <r>
      <rPr>
        <b/>
        <sz val="10"/>
        <rFont val="Arial"/>
        <family val="2"/>
        <charset val="238"/>
      </rPr>
      <t>6 299 851,54 lei</t>
    </r>
    <r>
      <rPr>
        <sz val="10"/>
        <rFont val="Arial"/>
        <family val="2"/>
        <charset val="238"/>
      </rPr>
      <t xml:space="preserve"> - HCJ nr.321/21.11.2023 </t>
    </r>
  </si>
  <si>
    <t>Chitară bass</t>
  </si>
  <si>
    <t>Trompetă Bb I</t>
  </si>
  <si>
    <t>Trompetă Bb II</t>
  </si>
  <si>
    <t>Saxofon tenor Bb I</t>
  </si>
  <si>
    <t>Saxofon sopran Bb I</t>
  </si>
  <si>
    <t>Pian electric</t>
  </si>
  <si>
    <t>Cărucior pupitre pro</t>
  </si>
  <si>
    <t xml:space="preserve"> ESTIMARI 2026</t>
  </si>
  <si>
    <t>Valoare totala 5 812 492,95 lei conf. Fisei ob. din ian 2024; Cc DALI 47 600 lei</t>
  </si>
  <si>
    <t xml:space="preserve">Calandru </t>
  </si>
  <si>
    <t>Purificator aer</t>
  </si>
  <si>
    <t>Proiectare  bazin apa potabila de 25 mc suprateran cu statie de clorinare</t>
  </si>
  <si>
    <t>8. Spitalul de Boli Cronice si Geriatrie "Constantin Balaceanu Stolnici" Stefanesti</t>
  </si>
  <si>
    <t xml:space="preserve">Executie releveu pentru pavilion central spital si casa lift </t>
  </si>
  <si>
    <t>Extinderea sistemului de alarmare impotriva efractiei, al sistemului de control acces si al sistemului de supraveghere video</t>
  </si>
  <si>
    <t>PV receptie nr.6425/24.11.2023</t>
  </si>
  <si>
    <t>Microbuz</t>
  </si>
  <si>
    <t>2. Centrul Scolar de Educatie Incluziva "Sf. Nicolae" Campulung</t>
  </si>
  <si>
    <t>Proiectare pentru  spatiile din cladirea scolii</t>
  </si>
  <si>
    <t>2. Gradinita Speciala "Sf. Elena" Pitesti</t>
  </si>
  <si>
    <t>Sistem supraveghere video si alarmare</t>
  </si>
  <si>
    <t>Autospecială suport logistic  3,5 tone</t>
  </si>
  <si>
    <t>Platformă transport vehicule avariate</t>
  </si>
  <si>
    <t>Sonar  subacvatic digital</t>
  </si>
  <si>
    <t>Statii de lucru tip Desktop</t>
  </si>
  <si>
    <t>Monitoare pentru statii de lucru tip desktop</t>
  </si>
  <si>
    <t>1. Inspectoratul pentru Situatii de Urgenta</t>
  </si>
  <si>
    <t>2. Serviciul Public Judetean Salvamont Arges</t>
  </si>
  <si>
    <t xml:space="preserve">Dispozitiv monitorizare funcții vitale </t>
  </si>
  <si>
    <t xml:space="preserve">Centrală termică electrică 27kw </t>
  </si>
  <si>
    <t>Sistem de avertizare luminoasa si acustica</t>
  </si>
  <si>
    <t>Centrul Militar Judetean Arges</t>
  </si>
  <si>
    <t>Caseta luminoasa -birou informare recrutare</t>
  </si>
  <si>
    <t>Caseta luminoasa Centrul Militar Judetean</t>
  </si>
  <si>
    <t>Sistem desktop  PC</t>
  </si>
  <si>
    <t>Sistem control acces compus din: bariera auto, brat bariera auto, receptor radio, telecomenzi radio</t>
  </si>
  <si>
    <t>Licenta Windows 1164 biti</t>
  </si>
  <si>
    <t>2. Achizitionarea de microbuze electrice pentru transportul elevilor din judetul Arges</t>
  </si>
  <si>
    <t>1. Dotarea cu mobilier, materiale didactice si echipamente digitale a unitatilor de invatamant special din subordinea Consiliului Judetean Arges si a Centrului Judetean de Resurse si Asistenta Educationala Arges</t>
  </si>
  <si>
    <t>Licenta Microsoft Office Professional</t>
  </si>
  <si>
    <t>Ecograf 3D ginecologie</t>
  </si>
  <si>
    <t>Ecograf stationar</t>
  </si>
  <si>
    <t>Ecograf cord</t>
  </si>
  <si>
    <t>Unit dentar complet</t>
  </si>
  <si>
    <t>Masina de spalat 50kg cu storcator peste 1200 rot/min</t>
  </si>
  <si>
    <t>Uscator 35-40 kg</t>
  </si>
  <si>
    <t>Cuptor etajat cu 10 tavi</t>
  </si>
  <si>
    <t>Plita profesionala cu 8 ochiuri</t>
  </si>
  <si>
    <t>Proiect tehnic (DTAC+PTE) alimentare extindere UPU de la sursa de vacuum si aer comprimat</t>
  </si>
  <si>
    <t>Studiu de solutie relocare coloane medie tensiune platforma tehnica chillere</t>
  </si>
  <si>
    <t>Proiect tehnic alimentare cu gaze Extindere Ambulatoriu Integrat al SJUP</t>
  </si>
  <si>
    <t>Relocare conducta exterioara de alimentare cu gaze naturale a Spitalului Judetean de Urgenta Pitesti</t>
  </si>
  <si>
    <t>Analizor automat de biochimie cu modul ISE integrat</t>
  </si>
  <si>
    <t xml:space="preserve">Incubator </t>
  </si>
  <si>
    <t>Dozator chimicale cu pompa dozatoare pentru cazan abur</t>
  </si>
  <si>
    <t>DAPmetru</t>
  </si>
  <si>
    <t>Laringoscop</t>
  </si>
  <si>
    <t>Masina profesionala pentru spalat si aspirat pardoseli</t>
  </si>
  <si>
    <t>Analizor de gaze sangvine</t>
  </si>
  <si>
    <t>Turn Artroscopie</t>
  </si>
  <si>
    <t xml:space="preserve">Videofibroscop laringian </t>
  </si>
  <si>
    <t>Ecograf cu Modul Cardio Pediatric</t>
  </si>
  <si>
    <t>Masina de spalat profesionala 50 kg</t>
  </si>
  <si>
    <t>Drujba</t>
  </si>
  <si>
    <t>5. Muzeul Viticulturii si Pomiculturii Golesti</t>
  </si>
  <si>
    <t>Studiu de fezabilitate pentru reablitarea termica a Blocului Administrativ</t>
  </si>
  <si>
    <t>Orgă-Sintetizator</t>
  </si>
  <si>
    <t>Chitară electrică și amplificator</t>
  </si>
  <si>
    <t>Set percuție(tobă de scenă, cinele, protecție tobă)</t>
  </si>
  <si>
    <t>Aparat cu unde electromagnetice de inalta frecventa -Sistem superinductiv</t>
  </si>
  <si>
    <t>Aparat laserterapie de inalta intensitate</t>
  </si>
  <si>
    <t>Pat spital</t>
  </si>
  <si>
    <t>Masina industriala de spatat rufe</t>
  </si>
  <si>
    <t>Sistem de radiologie interventionala mobil tip Brat C</t>
  </si>
  <si>
    <t>Microscop Digital</t>
  </si>
  <si>
    <t>Aparat foto DSLR</t>
  </si>
  <si>
    <t>Extractor cu brat articulat cu accesorii</t>
  </si>
  <si>
    <t>Dispozitiv etichete nevazatori</t>
  </si>
  <si>
    <t>OBIECTIV aparat foto</t>
  </si>
  <si>
    <t>LASER  -  DISPOZITIV LASER FRAGMENTE CERAMICE</t>
  </si>
  <si>
    <t xml:space="preserve">MICROSOFT WINDOWS 10 PROFESSIONAL </t>
  </si>
  <si>
    <t xml:space="preserve">LICENTA MICROSOFT OFFICE 2021 PROFESSIONAL PLUS </t>
  </si>
  <si>
    <t>LICENTA COREL DRAW STANDARD 2021</t>
  </si>
  <si>
    <t xml:space="preserve">LICENTE COREL DRAW </t>
  </si>
  <si>
    <t>Documentatie de avizare a lucrarilor de interventie ( D.A.L.I.) pentru proiectul "Reabilitarea si eficientizarea energetica a Muzeului Judetean Arges"</t>
  </si>
  <si>
    <t>Bazin chimic laborator</t>
  </si>
  <si>
    <t>Vitrina expozitie luminata</t>
  </si>
  <si>
    <t xml:space="preserve">UTV șenilată cu remorcă proprie </t>
  </si>
  <si>
    <t>Corturi 8 x 4m</t>
  </si>
  <si>
    <t>Centrală termică electrică</t>
  </si>
  <si>
    <t>Masina de spalat industriala 50-60 kg</t>
  </si>
  <si>
    <t>Paturi tip spital</t>
  </si>
  <si>
    <t>1. Unitatea de Asistenta Medico - Sociala Suici</t>
  </si>
  <si>
    <t>2. Unitatea de Asistenta Medico - Sociala Dedulesti</t>
  </si>
  <si>
    <t>Masina de spalat rufe 23-25 kg</t>
  </si>
  <si>
    <t xml:space="preserve">Imprastietor material antiderapant </t>
  </si>
  <si>
    <t>Elaborare documentații in vederea obtinerii documentatiei la incendiu medicina interna</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</si>
  <si>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</si>
  <si>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</si>
  <si>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</si>
  <si>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</si>
  <si>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22. Servicii de evaluare de risc la securitatea fizica </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</si>
  <si>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</si>
  <si>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</si>
  <si>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</si>
  <si>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</si>
  <si>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6. Proiectare sistem supraveghere video și antiefracție                           </t>
  </si>
  <si>
    <t xml:space="preserve">Proiectare sistem  antiefracție                           </t>
  </si>
  <si>
    <t xml:space="preserve">3. Centrul de Ingrijire si Asistenta Bascovele </t>
  </si>
  <si>
    <t>2. Centre adulti</t>
  </si>
  <si>
    <t>5. Centrul de Ingrijire si Asistenta Pitesti</t>
  </si>
  <si>
    <t>Proiect  pentru sistem de supravegere video si sistem de alarmare antiefractie</t>
  </si>
  <si>
    <t>Documentatie tehnica de proiectare la obiectivul "Reabilitare, Modernizare si Extindere Pavilion P+1</t>
  </si>
  <si>
    <t>Consolidare si reabilitare corp C3, apartinand Centrului de Diagnostic si Tratament, Bdl. I.C.Bratianu, nr.62, Municipiul Pitesti, Judetul Arges</t>
  </si>
  <si>
    <t xml:space="preserve">Achiziție și montaj sistem  antiefracție             </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</si>
  <si>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</si>
  <si>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</si>
  <si>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</si>
  <si>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</si>
  <si>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</si>
  <si>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</si>
  <si>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</si>
  <si>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</si>
  <si>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</si>
  <si>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</si>
  <si>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</si>
  <si>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</si>
  <si>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Achizitie si montaj sistem supraveghere video </t>
  </si>
  <si>
    <t>Achizitie si montaj buton de panica</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</si>
  <si>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</si>
  <si>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</si>
  <si>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</si>
  <si>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</si>
  <si>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</si>
  <si>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</si>
  <si>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</si>
  <si>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</si>
  <si>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</si>
  <si>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</si>
  <si>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</si>
  <si>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Reparație capitală instalație pentru producerea agentului termic și apa caldă       </t>
  </si>
  <si>
    <t>3. Instalare rezervor stocare apa din sursa proprie la Spitalul Judetean de Urgenta Pitesti</t>
  </si>
  <si>
    <t>Unitatea de Asistenta Medico-Sociala Dedulesti</t>
  </si>
  <si>
    <t>Reabilitare, supraetajare si extindere corp A de la U.A.M.S Dedulesti</t>
  </si>
  <si>
    <t>Valoare totala 6 313 272,07 lei; HCJ nr.289/23.11.2021</t>
  </si>
  <si>
    <t>3. Centrul de Ingrijire si Asistenta Bascovele</t>
  </si>
  <si>
    <t>Amenajare Parc si Alei UAMS Suici</t>
  </si>
  <si>
    <t>PV de receptie la terminarea lucrarii - nr.20841/4.05.2023</t>
  </si>
  <si>
    <t>3. Servicii PT+CS+DE+ Asistenta tehnica Constructie prag de fund la pod pe DJ 703 B Cateasca - Leordeni, km 84+723, peste raul Arges, in comuna Cateasca</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</si>
  <si>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</si>
  <si>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</si>
  <si>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 xml:space="preserve">  valoare totala 9 213,57 mii lei, din care 96 mii lei la C.c;                       59 mii lei decontat la Cc in 2021 -DALI</t>
  </si>
  <si>
    <t xml:space="preserve">  60 000 lei decontat la C.c; Actualizare deviz 33 602,81 mii lei conform HCJ 315/2023                                      </t>
  </si>
  <si>
    <t xml:space="preserve"> 22 000 lei decontat la C. c</t>
  </si>
  <si>
    <t>Container din structura metalica galvanizata</t>
  </si>
  <si>
    <t>Valoare totala 10 133,58 mii lei; 70 mii lei DALI Cc.</t>
  </si>
  <si>
    <t xml:space="preserve">  Valoare totala 3511,04 mii lei; din care Cc. 16,66 mii lei </t>
  </si>
  <si>
    <t xml:space="preserve">    valoarea totala 3 283,24 mii lei; Cc 48,79 mii lei;                                </t>
  </si>
  <si>
    <t xml:space="preserve"> Consolidarea infractucturii medicale pentru a face fata provocarilor ridicate de combaterea epidemiei de COVID 19 la Spitalul de Pneumoftiziologie "Sf.Andrei Valea Iasului, Arges”</t>
  </si>
  <si>
    <t xml:space="preserve"> Racordare la reteaua publica de canalizare menajera '' la Centrul de Zi Rucar '' Comuna Rucar , Judetul Arges   </t>
  </si>
  <si>
    <t xml:space="preserve">        Valoare totala 5 442 523,52 lei</t>
  </si>
  <si>
    <t>Achizitie de Echipamente si materiale destinate reducerii riscului de infectii nosocomiale</t>
  </si>
  <si>
    <t>2. Spitalul Orasenesc "Regele Carol I" Costesti</t>
  </si>
  <si>
    <t>Extindere retea de date - internet si up-gradarea centralei telefonice</t>
  </si>
  <si>
    <t>2. Proiectare si executie sistem supraveghere video la imobilul situat in Pitesti, Bd. Republicii , nr.33, Judetul Arges</t>
  </si>
  <si>
    <t>1. Racordare la reteaua electrica loc de consum Palat Administrativ, situat in Piata Vasile Milea,  nr.1, judetul Arges</t>
  </si>
  <si>
    <t>3. Proiectarea si executia sistemului de detectie si alarmare la efractie la imobilul situat in Pitesti, Bd. Republicii , nr.33, Judetul Arges</t>
  </si>
  <si>
    <t>3. Modernizare DJ 739 Barzesti-Negresti- Zgripcesti- Beleti, km 9+800-12+000, L= 2,2 km, Judetul Arges</t>
  </si>
  <si>
    <t>CAPITOLUL 66.10 SANATATE</t>
  </si>
  <si>
    <t>CAPITOLUL 67.10 CULTURA,RECREERE SI RELIGIE</t>
  </si>
  <si>
    <t xml:space="preserve">CAPITOLUL 68.02 ASISTENTA SOCIALA </t>
  </si>
  <si>
    <t>CAPITOLUL 68  ASIGURARI SI ASISTENTA SOCIALA</t>
  </si>
  <si>
    <t xml:space="preserve">CAPITOLUL 54.10 ALTE SERVICII PUBLICE GENERALE </t>
  </si>
  <si>
    <t>CAPITOLUL 67.10 CULTURA, RECREERE SI RELIGIE</t>
  </si>
  <si>
    <t>CAPITOLUL 54.10 ALTE SERVICII PUBLICE GENERALE</t>
  </si>
  <si>
    <t>CAPITOLUL 68 ASIGURARI SI ASISTENTA SOCIALA</t>
  </si>
  <si>
    <t xml:space="preserve">CAPITOLUL 68  ASIGURARI SI ASISTENTA SOCIALA </t>
  </si>
  <si>
    <t>CAPITOLUL 67 CULTURA, RECREERE SI RELIGIE</t>
  </si>
  <si>
    <t>Biblioteca Judeteana "Dinicu Golescu" Pitesti</t>
  </si>
  <si>
    <t>Documentatie de avizare a lucrarilor de interventie (D.A.L.I.) pentru Proiectul "Reabilitarea si eficientizarea energetica a Bibliotecii Judetene "Dinicu Golescu" Arges"</t>
  </si>
  <si>
    <t>Studii tehnice in vederea elaborarii documentatiei pentru Proiectul "Reabilitarea si eficientizarea energetica a Bibliotecii Judetene "Dinicu Golescu" Arges"</t>
  </si>
  <si>
    <t>Sisteme control acces cu dublu sens</t>
  </si>
  <si>
    <t>Sistem de alarma antiefractie si incendiu</t>
  </si>
  <si>
    <t>Aparat foto cu obiectiv</t>
  </si>
  <si>
    <t>4. Reabilitarea forajului de exploatare a apei minerale sulfuroase în vederea desfășurării lucrărilor de explorare/exploatare în Perimetrul Sulfuroasa Brădet, localitatea Nucșoara, sat Gruiu</t>
  </si>
  <si>
    <t>Reparatii capitale ascensor de 6 persoane</t>
  </si>
  <si>
    <t>Sistem de supraveghere pentru bariera auto</t>
  </si>
  <si>
    <t>Sistem de supraveghere pentru sala de audiente</t>
  </si>
  <si>
    <t>Sistem antiefractie</t>
  </si>
  <si>
    <t>Sistem monitorizare video TVCI</t>
  </si>
  <si>
    <t>Sistem control acces</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</si>
  <si>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</si>
  <si>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</si>
  <si>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</si>
  <si>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</si>
  <si>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</si>
  <si>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</si>
  <si>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</si>
  <si>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</si>
  <si>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</si>
  <si>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</si>
  <si>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</si>
  <si>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</si>
  <si>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</si>
  <si>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</si>
  <si>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</si>
  <si>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</si>
  <si>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Centrifugă de laborator</t>
  </si>
  <si>
    <t>Analizor pentru urină</t>
  </si>
  <si>
    <t>Spirometru</t>
  </si>
  <si>
    <t>Achizitie si montaj Statie de demanganizare automata cu instalatie de dezinfectie cu clorinare</t>
  </si>
  <si>
    <t>Valoare totala 10 732 171,17 lei conf. HCJ nr.109/02.04.2024</t>
  </si>
  <si>
    <t>Valoare totala 7 418 530,44 lei conf. HCJ nr.106/02.04.2024</t>
  </si>
  <si>
    <t xml:space="preserve">   Valoare totala 9 483 313,21 lei cf HCJ nr.107/02.04.2024</t>
  </si>
  <si>
    <t>Valoare totala 8 928 404,15 lei conf. HCJ nr.108/02.04.2024</t>
  </si>
  <si>
    <t>Valoare totala 85 213 mii lei; din care 3233 + 7042= 10275 mii lei credit 2024</t>
  </si>
  <si>
    <t xml:space="preserve">1. Gradinita Speciala "Sfanta Elena" Pitesti </t>
  </si>
  <si>
    <t xml:space="preserve">Troliu medical pediatric </t>
  </si>
  <si>
    <t>Masina spalat toalete</t>
  </si>
  <si>
    <t>1.Modernizare pe DJ 725 Stoenesti-Dragoslavele, km 3+313-6+626, L=3,313 km, in comunele Stoenesti si Dragoslavele</t>
  </si>
  <si>
    <t>Licenta Microsoft Windows 11 PRO OEM</t>
  </si>
  <si>
    <t>Licenta Microsoft Office 2021 Home and Business OEM</t>
  </si>
  <si>
    <t>Achizitie containere modulare pentru amenajare grupuri sanitare CLD</t>
  </si>
  <si>
    <t>Sistem Alarmare la Efractie si Sistem Supraveghere Video</t>
  </si>
  <si>
    <t xml:space="preserve">Modernizare DJ 679: Păduroiu (DN67B) - Lipia – Popești - Lunca Corbului – Pădureți – Ciești - Fâlfani - Cotmeana - Malu - Bârla -  Lim. Jud. Olt, km 0+000-48.222; L=47,670km </t>
  </si>
  <si>
    <t xml:space="preserve">56 Proiecte cu finantare din fonduri externe nerambursabile postaderare </t>
  </si>
  <si>
    <r>
      <t xml:space="preserve">Valoare totala proiect 384 627 378,28 lei; din care plati 2023 Cc 2 509 000 lei;        </t>
    </r>
    <r>
      <rPr>
        <sz val="10"/>
        <color rgb="FFFF0000"/>
        <rFont val="Arial"/>
        <family val="2"/>
        <charset val="238"/>
      </rPr>
      <t>53 000 lei plati 2023 din cheltuieli materiale??? Pe 58</t>
    </r>
  </si>
  <si>
    <t>Achiziție microbuze destinate transportului elevilor din Județul Argeș prin finanțare acordată de AFM</t>
  </si>
  <si>
    <t>proiect finantat de Agentia Fondului de Mediu;           Valoare totala proiect 25 000 000 lei</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</si>
  <si>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</si>
  <si>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6. Directia Generala de Asistenta Sociala si Protectia Copilului Arges</t>
  </si>
  <si>
    <t>Elaborarea documentatiilor in vederea obtinerii autorizatiilor de functionare ISU cu verificare tehnica inclusa</t>
  </si>
  <si>
    <t>Documentatie de arhitectura si documentatie tehnica pentru obtinerea autorizatiei de securitate la incendiu</t>
  </si>
  <si>
    <t>4. Unitatea de Asistenta Medico-Sociala Calinesti</t>
  </si>
  <si>
    <t>Sistem hemodinamic pentru angiograf</t>
  </si>
  <si>
    <t>Malaxor pentru parafina</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</si>
  <si>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</si>
  <si>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</si>
  <si>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</si>
  <si>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</si>
  <si>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</si>
  <si>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9. Spitalul de Recuperare Respiratorie și Pneumologie “Sf. Andrei” Valea Iașului</t>
  </si>
  <si>
    <t>Realizarea alimentarii de rezerva din linia LEA 20KV - Electroarges -Oras</t>
  </si>
  <si>
    <t xml:space="preserve">Licenta Microsoft Windows 11 PRO+Office 2021 </t>
  </si>
  <si>
    <t>Echipament informatic - Server</t>
  </si>
  <si>
    <t>Licente Office 2021 Pro Plus</t>
  </si>
  <si>
    <t>Marmita</t>
  </si>
  <si>
    <t>Lucrari de instalare si configurare retea calculatoare TV si telefonie</t>
  </si>
  <si>
    <t>Modernizare decantor</t>
  </si>
  <si>
    <t>Modificare alimentare cu energie electrica Pavilion II</t>
  </si>
  <si>
    <t>Lucrari de colectare si deversare ape pluviale de pe acoperisul spitalului</t>
  </si>
  <si>
    <t>Proiect tehnic si executie lucrari pentru obiectivul de investitii "Alimentare cu Gaze Extindere Ambulatoriu Integrat al Spitalului Judetean de Urgenta Pitesti"</t>
  </si>
  <si>
    <t xml:space="preserve">   Deviz actualizat HCJ nr.217/27.07.2023, Valoare totala                    15 893 109,30 lei; HCJ nr.205/25.07.2024</t>
  </si>
  <si>
    <t>Valoare totala 20 109 091,40 lei conf.HCJ nr.206/25.07.2024</t>
  </si>
  <si>
    <t>Valoare totala 35 841 880,53 lei conf. HCJ nr.207/25.07.2024</t>
  </si>
  <si>
    <t>Valoare totala 28 080 951,61 lei conf. HCJ nr.208/25.07.2024</t>
  </si>
  <si>
    <t xml:space="preserve">Licenta Windows </t>
  </si>
  <si>
    <t xml:space="preserve">Licenta Microsoft Office </t>
  </si>
  <si>
    <t>Motor oscilant gipsotom</t>
  </si>
  <si>
    <t>Compresor aer DK 502VS/M</t>
  </si>
  <si>
    <t>Aparat EKG</t>
  </si>
  <si>
    <t>Lupe chirurgicale cu magnificatie 2.5XmACRO-Up Orascoptic</t>
  </si>
  <si>
    <t xml:space="preserve">Licenta pentru echipament de tip firewall FortiGate -101F </t>
  </si>
  <si>
    <t>Elaborare documentație tehnica (Tema de proiectare + D.A.L.I ) pentru obiectivul de investiții "Construire grupuri sanitare Parter anexate corpuri existente și modificări de compartimentare interioară, str. Industriei, nr.19, Costești, jud.Argeș</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</si>
  <si>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</si>
  <si>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</si>
  <si>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</si>
  <si>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</si>
  <si>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</si>
  <si>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</si>
  <si>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</si>
  <si>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</si>
  <si>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</si>
  <si>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</si>
  <si>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</si>
  <si>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</si>
  <si>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</si>
  <si>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4. Spitalul de Boli Cronice si Geriatrie "Constantin Balaceanu Stolnici" Stefanesti</t>
  </si>
  <si>
    <t>Expertizare tehnica, certificarea performantei energetice si auditul energetic pentru cladire spital</t>
  </si>
  <si>
    <t>Studiu de fezabilitate, proiect tehnic, verificare tehnica a proiectului tehnic pentru obiectivul de investitii "Sistematizare verticala si iluminat exterior in incinta Complexului de Servicii Sociale Costesti, Judetul Arges"</t>
  </si>
  <si>
    <t>Consolidare si reabilitare cladire Teatrul "Alexandru Davila Pitesti"</t>
  </si>
  <si>
    <t>1. StructuraTeritoriala pentru Probleme Speciale Arges</t>
  </si>
  <si>
    <t>2. Centrul Militar Judetean Arges</t>
  </si>
  <si>
    <t>Sistem alarma si geamuri antiefractie</t>
  </si>
  <si>
    <t>Monitor functii vitale</t>
  </si>
  <si>
    <t>Masina profesionala de curatat cartofi</t>
  </si>
  <si>
    <t>Aragaz profesional cu opt focuri si doua cuptoare</t>
  </si>
  <si>
    <t>Electrocardiograf</t>
  </si>
  <si>
    <t>Proiectul "Priveste cerul, romaneste!"</t>
  </si>
  <si>
    <t>Telescop refractor</t>
  </si>
  <si>
    <t xml:space="preserve">Telescop astronomic inteligent </t>
  </si>
  <si>
    <t>Documentatie CU+SF+DTAC+PT+DE+CS pentru obiectivul de investitii ,,Extindere corp clădire spital în regim S+P+1E Terapie ocupațională pentru Ambulatoriu, Spital de Psihiatrie „Sf. Maria""</t>
  </si>
  <si>
    <t>Proiectare, achizitie si montaj pentru doua centrale termice</t>
  </si>
  <si>
    <t xml:space="preserve">Electrocardiograf portabil cu 12 canale </t>
  </si>
  <si>
    <t>Troliu urgente + kit accesorii  standard</t>
  </si>
  <si>
    <t>Achiziție de echipamente software, hardware și IT</t>
  </si>
  <si>
    <t>Servicii proiectare, instalatii detectie si avertizare la incendiu sediul DGASPC Arges, elaborare documentatie tehnica in vederea obtinerii autorizatiei ISU si servicii verificare  proiect tehnic</t>
  </si>
  <si>
    <t xml:space="preserve">     Valoare totala 7 149 765,90 lei (HCJ nr.321/31.10.2024);                                                                                           din care Cc 31 mii lei</t>
  </si>
  <si>
    <t>1.Serviciul Public Judetean Salvamont Arges</t>
  </si>
  <si>
    <t>Racordare la canalizare și alimentare cu apă Baza Salvamont Argeș-Brusturet, comuna Dâmbovicioara, județul Argeș.</t>
  </si>
  <si>
    <t xml:space="preserve">Directia Generala de Asistenta Sociala si Protectia Copilului Arges </t>
  </si>
  <si>
    <t>Sistematizare verticală și iluminat exterior în incinta Complexului de Servicii Sociale Costești, județul Argeș</t>
  </si>
  <si>
    <t>Laptop grafică</t>
  </si>
  <si>
    <t>Sistem înregistrare (monitoare de teren)</t>
  </si>
  <si>
    <t>Obiectiv wide</t>
  </si>
  <si>
    <t>Kit suport fundal Croma</t>
  </si>
  <si>
    <t>Dispozitiv Filmat Wide scenă</t>
  </si>
  <si>
    <t>Dispozitiv stocare imagini arhivă</t>
  </si>
  <si>
    <t>Switch 24-48 porturi rack</t>
  </si>
  <si>
    <t>Mașină de fum tip ceață</t>
  </si>
  <si>
    <t>Sistem lumini pentru deplasare</t>
  </si>
  <si>
    <t>Sistem ecran Led-100 mp</t>
  </si>
  <si>
    <t>Proiector tip profile LED ColourSource Spot-Zoom 25-50</t>
  </si>
  <si>
    <t>Proiector tip profile LED ColourSource Spot-Zoom 15-30</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</si>
  <si>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</si>
  <si>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Modernizare DJ 659: Pitești - Bradu - Suseni - Gliganu de Sus - Bârlogu - Negrași - Mozăceni - Lim. Jud. Dâmboviţa, km 0+000 - 58+320, L = 58,320 km</t>
  </si>
  <si>
    <t>Valoare totala 20 202 286,41 lei - HCJ Nr.151/14.05.2024;                  din care Cc. 43 408,34 lei+307 389,72 lei in 2024</t>
  </si>
  <si>
    <t>PROPUNERI 2025</t>
  </si>
  <si>
    <t xml:space="preserve"> ESTIMARI 2027</t>
  </si>
  <si>
    <t>ESTIMARI 2028</t>
  </si>
  <si>
    <t>plati 2024 = 0 lei</t>
  </si>
  <si>
    <t>PV receptie nr.3489/12.07.2024</t>
  </si>
  <si>
    <t>Valoarea totala 4 344 540 lei - HCJ nr.125/2023                                                  Valoare totala 4 172 304,47 lei HCJ nr. 56/19.12.2024</t>
  </si>
  <si>
    <t>Valoarea totala a investitiei actualizata Conform Fisei obiectivului din 2022= 102 575 mii lei; Cc decontat 270 mii lei; Deviz actualizat HCJ nr,31/11.12.2024 Valoare totala 138 947 127,48 lei</t>
  </si>
  <si>
    <t>Deviz actualizat HCJ nr.15/26.11.2024 Valoare totala 1 008 668,30 lei</t>
  </si>
  <si>
    <t>Valoare totala 1 615 529,93 lei HCJ nr.196/27.06.2024;  Cc 7,29 mii lei</t>
  </si>
  <si>
    <t xml:space="preserve">Valoarea totala 467 706,47 lei, C+M 375 385,89 lei; Cc 31 000 lei (5,10+0,11+25,76) mii lei ; PV de receptie la terminarea lucrarilor nr.5282/13.09.2023; receptie finala 2026  </t>
  </si>
  <si>
    <t>PV receptie la terminarea lucrarilor nr.16240/29.11.2024</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</si>
  <si>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</si>
  <si>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</si>
  <si>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PV receptie la terminarea lucrarii nr.10726/28.07.2023</t>
  </si>
  <si>
    <t>1. Centrul Scolar de Educatie Incluziva " Sfantul Stelian" Costesti</t>
  </si>
  <si>
    <t>PV receptie la terminarea lucrarilor nr.419/15.03.2024</t>
  </si>
  <si>
    <t>vt 921,09 mii lei</t>
  </si>
  <si>
    <t xml:space="preserve">       decontat 35,82 mii lei la Cc buget local in 2019; Valoare totala 5217,87 mii lei; Deviz actualizat cf. HCJ nr,223/7.08.2023;  Val. Actualizata 7 752 126,07 lei - HCJ nr.320/21.11.2023; vt 7412,67 mii lei</t>
  </si>
  <si>
    <t>5.Spitalul de Recuperare Respiratorie si Pneumologie  "Sf.Andrei" Valea Iasului</t>
  </si>
  <si>
    <t>7. Spitalul de Recuperare Respiratorie si Pneumologie "Sf. Andrei" Valea Iasului</t>
  </si>
  <si>
    <t xml:space="preserve">Valoare totala 1 299 529,55 lei HCJ nr.173/13.06.2024 </t>
  </si>
  <si>
    <t>Valoarea totala 19 509 058,23 HCJ nr.52/19.12.2024 mii lei;             Cc 42,25 mii lei</t>
  </si>
  <si>
    <t xml:space="preserve"> valoare totala 8 442 280,60 lei HCJ nr.51/19.12.2024; plati din alte surse pt documentatii 10,82 mii lei.</t>
  </si>
  <si>
    <t xml:space="preserve">  Deviz actualizat HCJ Nr.282/28.09.2023, val.totala 28 131,65 mii lei lei ;                               37 000 lei decontat la    C. c</t>
  </si>
  <si>
    <t xml:space="preserve"> valoare totala 15 266 874,12 HCJ nr.50/19.12.2024 lei; plati din alte surse pt documentatii 21,46 mii lei</t>
  </si>
  <si>
    <t>PV receptie la terminarea lucrarii nr.7050/24.10.2024</t>
  </si>
  <si>
    <t>PV receptie la terminarea lucrarii nr.3885/17.06.2024</t>
  </si>
  <si>
    <t>PV receptie la terminarea lucrarii nr.6998/23.10.2024</t>
  </si>
  <si>
    <t xml:space="preserve">PV receptie </t>
  </si>
  <si>
    <t>decontat la Cc 5,40+2,74=8,14 Valoare investitie 5637,59 mii lei; Deviz actualizat 7900,36 mii lei HCJ nr.272/3.10.2022; PV receptie la terminarea lucarilor nr…./22.08.2024.</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</si>
  <si>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</si>
  <si>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decontat la Cc 2,74+5,35=8,09 Valoare investitie 6 152 556,42 lei-actualizata la 29.06.2023 prin HCJ nr.196/29.06.2023; PV receptie la terminarea lucrarilor nr.7166,7167/22.02.2024</t>
  </si>
  <si>
    <t>Valoare totala 1312,02 mii lei; PV receptie nr.43770/15.10.2024</t>
  </si>
  <si>
    <t>Total neeligibil 3085 mii lei,  din care Cc platit 152,34 mii lei in 2022</t>
  </si>
  <si>
    <t xml:space="preserve">Valoare totala proiect 358 490 709,06 lei; din care plati 20223 Cc 1,12 mii lei + 78,2 mii lei   </t>
  </si>
  <si>
    <t>Dotarea cu echipamente a laboratorului de anatomie patologica din cadrul Spitalului Judetean de Urgenta Pitesti</t>
  </si>
  <si>
    <t>1. Renovarea energetică moderată pentru sediul Regiei Autonome Județene de Drumuri Argeș, Municipiul Pitești, str. George Coșbuc nr.40, județul Argeș</t>
  </si>
  <si>
    <t>Elaborarea Planului de Amenajare a Teritoriului Judetean (P.A.T.J.) Arges</t>
  </si>
  <si>
    <t>Valoare totala 5 464 558,45 lei (HCJ nr.319/31.10.2024)                     Cc 95 300 lei plati 2024</t>
  </si>
  <si>
    <t xml:space="preserve"> Cc decontat 130 mii lei (total decontat 181 mii lei); PV de receptie la terminarea lucrarilor nr.1377/16.01.2024</t>
  </si>
  <si>
    <t>PV de receptie la terminarea lucrarilor nr.33246/28.11.2024</t>
  </si>
  <si>
    <t>4. Cresterea eficientei energetice a Palatului Administrativ situat in Pitesti-Piata Vasile Milea nr.1, judetul Arges</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</si>
  <si>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</si>
  <si>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</si>
  <si>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</si>
  <si>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</si>
  <si>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</si>
  <si>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9. Consolidarea infractucturii medicale pentru a face fata provocarilor ridicate de combaterea epidemiei de COVID 19 la Spitalul de Pneumoftiziologie "Sf.Andrei Valea Iasului, Arges”</t>
  </si>
  <si>
    <t>PV de receptie la terminarea lucrarilor nr.1190/15.01.2024; nr.1191,1192/15.01.2024</t>
  </si>
  <si>
    <t>PV de receptie la terminarea lucrarilor nr.22347/12.10.2022</t>
  </si>
  <si>
    <t xml:space="preserve">       Valoarea totala 45 525 632,41 lei - HCJ Nr.172/30.05.2024, din care Cc 167,20 mii lei;                                     Cc din 2023 (raport audit energetic… 89 250 lei)</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</si>
  <si>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</si>
  <si>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</si>
  <si>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</si>
  <si>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</si>
  <si>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</si>
  <si>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</si>
  <si>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</si>
  <si>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</si>
  <si>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</si>
  <si>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</si>
  <si>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</si>
  <si>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</si>
  <si>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</si>
  <si>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</si>
  <si>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</si>
  <si>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</si>
  <si>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</si>
  <si>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</si>
  <si>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</si>
  <si>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 Pod pe DJ 741 Pitesti - Valea Mare - Fagetu - Mioveni, km 2+060, peste paraul Valea Mare (Ploscaru), la Stefanesti</t>
  </si>
  <si>
    <t>3. Pod pe DJ 738 Jugur - Draghici - Mihaesti peste riul Tirgului, km 21+900, in com. Mihaesti</t>
  </si>
  <si>
    <t>1. Lucrari de executie a legaturilor intre corpul nou construit (S+P+4E) si cladirea existenta a Spitalului Judetean de Urgenta Pitesti</t>
  </si>
  <si>
    <t>3. Reabilitare, Consolidare, Modernizare corp Cladire C10 si Construire Cladire Arhiva, Str. George Cosbuc, nr.40, Municipiul Pitesti, Judetul Arges</t>
  </si>
  <si>
    <t xml:space="preserve">Valoare totala 17 910 245,97 lei (HCJ nr.320/31.10.2024); din care 259,8 mii lei plati Cc </t>
  </si>
  <si>
    <t>JUSTIFICARE PLATI!!!!</t>
  </si>
  <si>
    <t>Valoarea totala 39 483 247,29 lei HCJ 226/17.08.2023; Cc 321 300 lei DALI; Deviz actualizat HCJ nr.67/19.12.2024 Valoare totala 51 519 663,33 lei</t>
  </si>
  <si>
    <t>1. Amenajare parc agrement</t>
  </si>
  <si>
    <t>2. Constructie sala vestiare personal si circuit separare transport lenjerie</t>
  </si>
  <si>
    <t>3. Spitalul de Recuperare Respiratorie si Pneumologie "Sf. Andrei" Valea Iasului</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</si>
  <si>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</si>
  <si>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2. Renovarea energetică moderată pentru sediul Regiei Autonome Județene de Drumuri Argeș, Municipiul Pitești, str. George Coșbuc nr.40, județul Argeș</t>
  </si>
  <si>
    <t>3. Laborator de Radioterapie Spitalul Judetean de Urgenta Pitesti</t>
  </si>
  <si>
    <t>Spitalul de Psihiatrie Sfanta Maria Vedea</t>
  </si>
  <si>
    <t>1. Amenajare corp cladire spital existent, conform normativelor in vigoare, si extindere corp cladire spital in regim S+P+2E partial Spitalul de Psihiatrie "Sfanta. Maria" Vedea, judetul Arges</t>
  </si>
  <si>
    <t xml:space="preserve">2. Lucrari de recompartimentare a cladirii Pavilionului I </t>
  </si>
  <si>
    <t>Proiectul regional de dezvoltare a infrastructurii de apa si apa uzata din judetul Arges, in perioada 2021-2027</t>
  </si>
  <si>
    <t>1. Relocare utilitati (conducte gaze) "Pod pe DJ 738 Jugur-Drăghici-Mihăeşti peste râul Târgului, km 21+900, în comuna Mihăeşti"</t>
  </si>
  <si>
    <t>2. Modernizare DJ 702 F, Limita judet Dambovita - Slobozia, km 14+000-17+355, L = 3,355 km, judetul Arges</t>
  </si>
  <si>
    <t>3. Executie prag de fund si lucrari de stabilizare a malurilor aferente podului amplasat pe DJ 703B, km 85+328, in comuna Cateasca, judetul Arges"</t>
  </si>
  <si>
    <t>4. Modernizare DJ 731C Vedea (Izvoru de Jos) -Cocu, km 7+314 - 11+914, L=4,6 km, comunele Vedea si Cocu, judetul Arges</t>
  </si>
  <si>
    <t xml:space="preserve">Sistem Desktop PC fara monitor </t>
  </si>
  <si>
    <t xml:space="preserve">Sistem Desktop PC + cu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</si>
  <si>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</si>
  <si>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</si>
  <si>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</si>
  <si>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</si>
  <si>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</si>
  <si>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</si>
  <si>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</si>
  <si>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</si>
  <si>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</si>
  <si>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</si>
  <si>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</si>
  <si>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</si>
  <si>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 xml:space="preserve">Licenta ArcGis Desktop Standard </t>
  </si>
  <si>
    <t>Licenta "Solutie Hub intern - portal digital integrat"</t>
  </si>
  <si>
    <t>Licenta Microsoft 365 Business Standard</t>
  </si>
  <si>
    <t xml:space="preserve">Licenta Microsoft Windows  </t>
  </si>
  <si>
    <t>2. StructuraTeritoriala pentru Probleme Speciale Arges</t>
  </si>
  <si>
    <t>1. Centrul Militar Judetean Arges</t>
  </si>
  <si>
    <t>Licenta Microsoft Windows 11PRO +Office 2021</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</si>
  <si>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</si>
  <si>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</si>
  <si>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</si>
  <si>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</si>
  <si>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</si>
  <si>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avertizare luminoasă și acustică</t>
  </si>
  <si>
    <t xml:space="preserve">Kit offroad Ford Raptor </t>
  </si>
  <si>
    <t>Sistem de supraveghere video perimetral</t>
  </si>
  <si>
    <t>Achizitionarea si montarea unei folii de securizare si antiefractie pentru interior, 330 microni, la imobilul Galeria de Arta Rudolf Schweitzer - Cumpana</t>
  </si>
  <si>
    <t>Consolidarea investitiilor in sisteme informatice si infrastructura digitala a Spitalului Orasenesc Regele Carol I Costesti</t>
  </si>
  <si>
    <t>Plita electrica profesionala</t>
  </si>
  <si>
    <t>Instalatie luminoasa cu litere volumetrice</t>
  </si>
  <si>
    <t>Echipament computer tomograf</t>
  </si>
  <si>
    <t>Uscator rufe profesional pe abur</t>
  </si>
  <si>
    <t>Presa pneumatica industriala de calcat rufe cu abur</t>
  </si>
  <si>
    <t>Uscator electric pentru rufe si echipamente  professional 50 kg</t>
  </si>
  <si>
    <t>Aparat terapie combinata electroterapie si ultrasunete</t>
  </si>
  <si>
    <t>Pompa submersibila ape curate</t>
  </si>
  <si>
    <t>Aparat teste sanitatie pentru maini</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</si>
  <si>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</si>
  <si>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</si>
  <si>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</si>
  <si>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</si>
  <si>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</si>
  <si>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</si>
  <si>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</si>
  <si>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</si>
  <si>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</si>
  <si>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</si>
  <si>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</si>
  <si>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</si>
  <si>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</si>
  <si>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</si>
  <si>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</si>
  <si>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</si>
  <si>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</si>
  <si>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</si>
  <si>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</si>
  <si>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</si>
  <si>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</si>
  <si>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</si>
  <si>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</si>
  <si>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</si>
  <si>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</si>
  <si>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</si>
  <si>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</si>
  <si>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</si>
  <si>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</si>
  <si>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</si>
  <si>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</si>
  <si>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</si>
  <si>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</si>
  <si>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</si>
  <si>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</si>
  <si>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</si>
  <si>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</si>
  <si>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</si>
  <si>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</si>
  <si>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Masina profesionala spalat rufe</t>
  </si>
  <si>
    <t>Rezervor de apa 20Mc (20000L)</t>
  </si>
  <si>
    <t>1. Spitalul de Boli Cronice si Geriatrie "Constantin Balaceanu Stolnici" Stefanesti</t>
  </si>
  <si>
    <t xml:space="preserve">Licenta pachet aplicatii birou tip Office 2024 pro plus </t>
  </si>
  <si>
    <t>2. Spitalul de Boli Cronice Calinesti</t>
  </si>
  <si>
    <t>Program informatic Test MMSE2</t>
  </si>
  <si>
    <t>Licente SQL 2022 device CAL</t>
  </si>
  <si>
    <t xml:space="preserve">Licente SQL Server 2022 standard edition </t>
  </si>
  <si>
    <t>3. Spitalul Judetean de Urgenta Pitesti</t>
  </si>
  <si>
    <t>Climatizare Sectia beletristica situata pe partea de est</t>
  </si>
  <si>
    <t>Sistem Desktop PC</t>
  </si>
  <si>
    <t>DEZUMIDIFICATOR</t>
  </si>
  <si>
    <t>HARTA TACTILA</t>
  </si>
  <si>
    <t>MICROSABLATOR</t>
  </si>
  <si>
    <t>CURATATOR CU VAPORI</t>
  </si>
  <si>
    <t>MOTOCOASA</t>
  </si>
  <si>
    <t>OBIECTIV APARAT FOTO</t>
  </si>
  <si>
    <t>Mașină de surfilat industrială</t>
  </si>
  <si>
    <t>Totem exterior două fețe</t>
  </si>
  <si>
    <t>Laptop business/Sistem PC</t>
  </si>
  <si>
    <t>Centrala termica</t>
  </si>
  <si>
    <t>Rampa incarcare</t>
  </si>
  <si>
    <t>Iluminat sala Lumina</t>
  </si>
  <si>
    <t>Ecran LED 5M*3M</t>
  </si>
  <si>
    <t>Sistem monitorizare scena in EAR</t>
  </si>
  <si>
    <t>Schela pentru constructii</t>
  </si>
  <si>
    <t>Tocator lemne</t>
  </si>
  <si>
    <t>Generator electricitate</t>
  </si>
  <si>
    <t>3. Muzeul Viticulturii si Pomiculturii Golesti</t>
  </si>
  <si>
    <t>4. Centrul Judetean de Cultura si Arte Arges</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</si>
  <si>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</si>
  <si>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</si>
  <si>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</si>
  <si>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</si>
  <si>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</si>
  <si>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</si>
  <si>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Pachet Corel DRAW </t>
  </si>
  <si>
    <t>Licenta Adobe Premiere -ALL-</t>
  </si>
  <si>
    <t>2. Camin Persoane Varstnice Mozaceni</t>
  </si>
  <si>
    <t>Uscator industrial 60 kg pentru rufe spalatorie</t>
  </si>
  <si>
    <t>Sistem desktop  PC + monitor</t>
  </si>
  <si>
    <t>Sistem Desktop PC cu monitor</t>
  </si>
  <si>
    <t>3. Unitatea de Asistenta Medico-Sociala Calinesti</t>
  </si>
  <si>
    <t xml:space="preserve">Masina de spalat, frecat, uscat pardoseli </t>
  </si>
  <si>
    <t>Licenta Microsoft Office</t>
  </si>
  <si>
    <t xml:space="preserve">Licenta Microsoft Windows </t>
  </si>
  <si>
    <t xml:space="preserve">Cilindru compactor tandem cu doua bandaje vibratoare </t>
  </si>
  <si>
    <t>Expertiză tehnică pentru turn comunicații</t>
  </si>
  <si>
    <t>Proiect tehnic de digitalizare a tuturor traseelor montane din judetul Arges</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</si>
  <si>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</si>
  <si>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</si>
  <si>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</si>
  <si>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</si>
  <si>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</si>
  <si>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</si>
  <si>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</si>
  <si>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</si>
  <si>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</si>
  <si>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</si>
  <si>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</si>
  <si>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</si>
  <si>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</si>
  <si>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</si>
  <si>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</si>
  <si>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</si>
  <si>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</si>
  <si>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</si>
  <si>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</si>
  <si>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</si>
  <si>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</si>
  <si>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</si>
  <si>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</si>
  <si>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</si>
  <si>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</si>
  <si>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</si>
  <si>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</si>
  <si>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</si>
  <si>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D.T.O.E, Proiecrului Tehnic de executie + Caiete de sarcini + Detalii de executie, proiectul AS BUILT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</si>
  <si>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</si>
  <si>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</si>
  <si>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Servicii DALI lucrari modernizare sectia Chirurgie etaj 2</t>
  </si>
  <si>
    <t>8. Spitalul Orasenesc "Regele Carol I" Costesti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</si>
  <si>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</si>
  <si>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DALI extindere CPU</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</si>
  <si>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</si>
  <si>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</si>
  <si>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</si>
  <si>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</si>
  <si>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Proiect, avize, autorizatii si asistenta tehnica amenajare parc agrement</t>
  </si>
  <si>
    <t>Documentatii in vederea obtinerii autorizatiei de securitate la incendiu</t>
  </si>
  <si>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</si>
  <si>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</si>
  <si>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</si>
  <si>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Expertiza tehnica  structura  DALI + DTAC + PTE - pasaj subteran de legatura  sediul central</t>
  </si>
  <si>
    <t>Proiect tehnic reabilitare tablouri instalatie electrica cladire principala sediu central</t>
  </si>
  <si>
    <t>Servicii elaborare DALI privind obiectivul de investitii "Reabilitare sectie ATI de la SJUP"</t>
  </si>
  <si>
    <t>Servicii de intocmire a documentatiei in vederea obtinerii autorizatiei ISU pentru cladirea publica  Biblioteca Judeteana Arges</t>
  </si>
  <si>
    <t>Cheltuieli pentru proiectare si asistenta tehnica pentru obiectivul de investitii: Consolidarea si modernizarea imobilului situat in str.Domnita Balasa, nr.19, apartinand Teatrului Davila Pitesti, denumita Sala Aschiuta, judetul Arges</t>
  </si>
  <si>
    <t>Expertiza rezistenta structura Conacul Golestilor</t>
  </si>
  <si>
    <t>Proiect tehnic digitalizare</t>
  </si>
  <si>
    <t xml:space="preserve">Valoare totala 23 004 mii lei; Cc. 158 mii lei in 2024 </t>
  </si>
  <si>
    <t xml:space="preserve">20. Servicii de evaluare de risc la securitatea fizica </t>
  </si>
  <si>
    <t>21. Proiect instalații detecție incendiu</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</si>
  <si>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</si>
  <si>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</si>
  <si>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</si>
  <si>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</si>
  <si>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</si>
  <si>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</si>
  <si>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</si>
  <si>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</si>
  <si>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</si>
  <si>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</si>
  <si>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</si>
  <si>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</si>
  <si>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</si>
  <si>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</si>
  <si>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</si>
  <si>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</si>
  <si>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</si>
  <si>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</si>
  <si>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</si>
  <si>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</si>
  <si>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</si>
  <si>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</si>
  <si>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</si>
  <si>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</si>
  <si>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</si>
  <si>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</si>
  <si>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</si>
  <si>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</si>
  <si>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</si>
  <si>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</si>
  <si>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</si>
  <si>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</si>
  <si>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</si>
  <si>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</si>
  <si>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</si>
  <si>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Pat cantar</t>
  </si>
  <si>
    <t xml:space="preserve">50. Intocmirea documentatiei tehnice pentru obtinerea autorizatiei de securitate la incendiu </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</si>
  <si>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</si>
  <si>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</si>
  <si>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 xml:space="preserve">Frigider bloc alimentar </t>
  </si>
  <si>
    <t>13. Sistem supraveghere video exterior situat in Pitesti, Str.Armand Calinescu, nr.44, judetul Arges</t>
  </si>
  <si>
    <t>3. Centrul Scolar de Educatie Incluziva "Sfanta Filofteia" Stefanesti</t>
  </si>
  <si>
    <t>Lucrari de modificari interioare si exterioare, schimbare functie camera hidromasaj, uscatorie in sali de clasa si magazie</t>
  </si>
  <si>
    <t>4. Centrul Scolar de Educatie Incluziva "Sf. Marina" Curtea de Arges</t>
  </si>
  <si>
    <t>Alimentare cu energie electrica statie incarcare auto</t>
  </si>
  <si>
    <t>Container metalic cu doua compartimente pentru depozitare (3x6m)</t>
  </si>
  <si>
    <t xml:space="preserve">Bazin (rezervor) apa potabila 25mc cu instalatie de clorinare </t>
  </si>
  <si>
    <t>SISTEM PROIECTARE, AVIZARE  SI MONTAJ CAMERE VIDEO CASA MEMORIALA DINU LIPATTI</t>
  </si>
  <si>
    <t>INSTALATIE PROPAN</t>
  </si>
  <si>
    <t>Reamenajare spatii destinate expozitiilor permanente din cadrul Muzeul Judetean Arges</t>
  </si>
  <si>
    <t>Muzeul Viticulturii si Pomiculturii Golesti</t>
  </si>
  <si>
    <t>Reparatii capitale hidranti Parc Golesti si intocmire documentatie tehnica</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</si>
  <si>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</si>
  <si>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</si>
  <si>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</si>
  <si>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</si>
  <si>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</si>
  <si>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</si>
  <si>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</si>
  <si>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</si>
  <si>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5. Centre adulti Asistenta sociala in caz de boli si invaliditati</t>
  </si>
  <si>
    <t>Reabilitare, Modernizare si Extindere Pavilion P+1</t>
  </si>
  <si>
    <t>Lucrari pentru limitarea propagarii incendiilor la vecinatati si amenajari cai de acces, de evacuare si de interventie</t>
  </si>
  <si>
    <t xml:space="preserve">56 Proiecte cu finantare din fonduri externe nerambursabile </t>
  </si>
  <si>
    <t>Seif certificat antiefractie</t>
  </si>
  <si>
    <t>Studiul de Fezabilitate (SF) si Proiect tehnic (PT) pentru Digitalizarea muzeului Judetean Arges</t>
  </si>
  <si>
    <t xml:space="preserve">Bransament electric spor putere la Muzeul Judetean Arges corp A </t>
  </si>
  <si>
    <t>4. Pod pe DJ 703 H Curtea de Arges (DN 7 C) - Valea Danului - Cepari, km 0+597, L = 152 m, in comuna Valea Danului</t>
  </si>
  <si>
    <t>5. Modernizare pe DJ 679 D Negrasi (DJ 659) - Mozacu, km 34+500 - 39+500, L = 5,0 km, comuna Negrasi</t>
  </si>
  <si>
    <t>6. Modernizare DJ 703 B Padureti (DJ 679) - Costesti (DN 65 A), km 48+975 - 59+287, L = 10,312 km, la Lunca Corbului si Costesti</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</si>
  <si>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</si>
  <si>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</si>
  <si>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</si>
  <si>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10.Modernizare DJ 702 F Lim.Jud. Dambovita-Slobozia, km 17+984-18+441, L = 457 m, jud. Arges</t>
  </si>
  <si>
    <t>11. Modernizare DJ 738 Poienari (DN 73 km 44+500) - Jugur - Draghici - Mihaesti (DC11), km 10+200-13+600, L= 3,4 km, judetul Arges</t>
  </si>
  <si>
    <t>12. Modernizare DJ 703 H Curtea de Arges - Valea Danului - Cepari - Suici, Lim. Jud. Valcea, km 9+475 - 10+364, L=0,889 km, com. Valea Danului si Cepari, jud. Arges</t>
  </si>
  <si>
    <t>13. Modernizare DJ 704 E Ursoaia - Bascovele - Ceauresti, km 3+100 - 7+600, L=4,5 km, judetul Arges</t>
  </si>
  <si>
    <t>14. Modernizare DJ 731 D , km 15+075 - 16+825, L=1,75 km, comuna Cosesti, judetul.Arges</t>
  </si>
  <si>
    <t>15. Modernizare DJ 703G Șuici (DJ703H)-Ianculești-lim.jud. Vâlcea, km 14+000 - km 16+922, L=2,922 km, comuna Șuici</t>
  </si>
  <si>
    <t>16. Modernizare DJ 731 B, sate Sămara şi Metofu, Km 1+603 – Km 3+732, în Comuna Poiana Lacului, L=2,129 km</t>
  </si>
  <si>
    <t xml:space="preserve">17. Modernizare DJ732 C Bughea de Jos - Malu - Godeni, Km 7+165 – Km 8+913, L= 1,748 Km </t>
  </si>
  <si>
    <t xml:space="preserve">18. Modernizare DJ 679 C lzvoru - Mozăceni Km 12+489 - Km 21+688 , L = 9,199 Km </t>
  </si>
  <si>
    <t>19. Modernizare DJ 703 B Moraresti - Uda, Km 16+200 - Km 17+899, în Comuna Uda, L=1,699 km</t>
  </si>
  <si>
    <t xml:space="preserve">20. Modernizare DJ 703 H Sălătrucu-Vâlcea, Km 25+200 - Km 27+202,65 și km 28+520 - km 29+863, L = 3345,65 m </t>
  </si>
  <si>
    <t>21. Modernizare DJ 704D Prislop (DN7) - Lupueni (DJ 703E), Km 0+000- Km 2+358, L= 2,358 Km  in comunele Bascov si Babana</t>
  </si>
  <si>
    <t>22. Modernizare DJ 679A  Barla (DJ 679) – Caldararu, Km 0+000 -  Km 12+835, L=12,835 km</t>
  </si>
  <si>
    <t>23. Modernizare DJ 739 Bârzeşti (DN 73 D) – Negrești – Zgripcești – Beleți, km 0+582 - Km 2+408,  L=1,826 Km, în Comuna Vulturești</t>
  </si>
  <si>
    <t>24.Modernizare DJ 703 I  Merisani (DN 7 C - Km 12+450) – Musatesti – Bradulet - Bradet - Lac Vidraru (DN 7 C - Km 64+400), Km 53+580 – Km 61+055, L = 7,475 Km</t>
  </si>
  <si>
    <t>25. Modernizare DJ 704 G Cicanesti - Suici (DJ 703H ), Km 9+532 -  Km 13+435, L=3,903 Km</t>
  </si>
  <si>
    <t xml:space="preserve">26. Modernizare DJ 703E Pitesti (DN 67) - Babana - Cocu, Km 1+800 - Km 19+765, L= 17,965 Km </t>
  </si>
  <si>
    <t>27. Modernizare DJ 679D Malu-(DJ 679-km 38+940)-Coltu-Ungheni-Recea-Negrasi -Mozacu, km 7+940-14+940, L= 7km, comuna Ungheni, Judetul Arges</t>
  </si>
  <si>
    <t>28. Modernizare drum județean DJ 678 B Lim. Jud. Vâlcea - Cuca (DJ 703 - km 9+765), km 26+950- km 27+862, L = 0,912 km, comuna Cuca, jud. Argeș"</t>
  </si>
  <si>
    <t>29. Modernizare drum județean DJ 678 E Teodorești (DJ 703 –km 13+339) –Cotu – Lim. Jud. Valcea, km 1+200-km - 3+000, L = 1,8 km, comuna Cuca, jud. Argeș"</t>
  </si>
  <si>
    <t>30. Pod pe DJ 679D, Malu (DJ  679  km 38+940)-Coltu-Ungheni, km 13+911, L=12 m, comuna  Ungheni, jud.Arges</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</si>
  <si>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</si>
  <si>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32. Modernizare DJ 731 D, comuna Darmanesti, judetul Arges, km 8+440 -  km 11+240, L=2,8 km</t>
  </si>
  <si>
    <t>33.Modernizare DJ 703B Moraresti (DN 7+km 148+980)-Salistea-Vedea-Lim. Jud. Olt (km 34+714-Lim. Jud. Olt(km 41+164)-Marghia-Padureti-Costesti-Serbanesti-Silistea-Cateasca-Leordeni (DN 7-km 91+230), km 77+826-83+126, L= 5,3 km, comuna Cateasca, judetul Arges.</t>
  </si>
  <si>
    <t xml:space="preserve">  valoare totala 20 123 890,14 HCJ Nr.103/28.03.2024 mii lei; plati din alte surse pt documentatii 28,13 mii lei; PV receptie nr.4333/20.07.2023</t>
  </si>
  <si>
    <t xml:space="preserve"> Valoarea totala a inv. 14 482 719,88 mii lei HCJ Nr.102/28.03.2024; plati din compensari; PV receptie nr.7562/08.12.2023</t>
  </si>
  <si>
    <t>PV receptie nr.4593/08.11.2022</t>
  </si>
  <si>
    <r>
      <t>Videotelescop HD, diametru 5mm, unghi de vedere 30</t>
    </r>
    <r>
      <rPr>
        <vertAlign val="superscript"/>
        <sz val="10"/>
        <rFont val="Arial"/>
        <family val="2"/>
      </rPr>
      <t>0</t>
    </r>
  </si>
  <si>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</si>
  <si>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Directia Generala pentru Evidenta Persoanelor Arges</t>
  </si>
  <si>
    <t>Multifunctionala</t>
  </si>
  <si>
    <t>Reabilitare și reparații pasaj subteran de legătură și canivou - sediul central al Spitalului Județean de Urgență Pitești"</t>
  </si>
  <si>
    <t>HCJ Nr.155/25.03.2025</t>
  </si>
  <si>
    <t>Amenajare parcare Spital de Psihiatrie „Sf. Maria''</t>
  </si>
  <si>
    <t>Execuția instalației de alimentare de la sursa cu vacuum și aer comprimat a extinderii U.P.U. în incinta Spitalului Judeţean de Urgență Piteşti</t>
  </si>
</sst>
</file>

<file path=xl/styles.xml><?xml version="1.0" encoding="utf-8"?>
<styleSheet xmlns="http://schemas.openxmlformats.org/spreadsheetml/2006/main">
  <numFmts count="1">
    <numFmt numFmtId="44" formatCode="_-* #,##0.00\ &quot;lei&quot;_-;\-* #,##0.00\ &quot;lei&quot;_-;_-* &quot;-&quot;??\ &quot;lei&quot;_-;_-@_-"/>
  </numFmts>
  <fonts count="52">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name val="Arial"/>
      <family val="2"/>
      <charset val="238"/>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9"/>
      <color theme="1"/>
      <name val="Arial"/>
      <family val="2"/>
      <charset val="238"/>
    </font>
    <font>
      <sz val="9"/>
      <name val="Arial"/>
      <family val="2"/>
      <charset val="238"/>
    </font>
  </fonts>
  <fills count="1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0">
    <xf numFmtId="0" fontId="0" fillId="0" borderId="0"/>
    <xf numFmtId="44" fontId="28" fillId="0" borderId="0" applyFont="0" applyFill="0" applyBorder="0" applyAlignment="0" applyProtection="0"/>
    <xf numFmtId="0" fontId="10" fillId="0" borderId="0"/>
    <xf numFmtId="0" fontId="10" fillId="0" borderId="0"/>
    <xf numFmtId="0" fontId="8" fillId="0" borderId="0"/>
    <xf numFmtId="0" fontId="10" fillId="0" borderId="0"/>
    <xf numFmtId="0" fontId="33" fillId="0" borderId="0"/>
    <xf numFmtId="0" fontId="10" fillId="0" borderId="0"/>
    <xf numFmtId="0" fontId="7" fillId="0" borderId="0"/>
    <xf numFmtId="0" fontId="10" fillId="0" borderId="0"/>
    <xf numFmtId="0" fontId="10" fillId="0" borderId="0"/>
    <xf numFmtId="0" fontId="6" fillId="0" borderId="0"/>
    <xf numFmtId="0" fontId="5" fillId="0" borderId="0"/>
    <xf numFmtId="0" fontId="4" fillId="0" borderId="0"/>
    <xf numFmtId="0" fontId="4" fillId="0" borderId="0"/>
    <xf numFmtId="0" fontId="3" fillId="0" borderId="0"/>
    <xf numFmtId="0" fontId="3" fillId="0" borderId="0"/>
    <xf numFmtId="0" fontId="3" fillId="0" borderId="0"/>
    <xf numFmtId="0" fontId="2" fillId="0" borderId="0"/>
    <xf numFmtId="0" fontId="1" fillId="0" borderId="0"/>
  </cellStyleXfs>
  <cellXfs count="921">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Border="1" applyAlignment="1">
      <alignment horizontal="center"/>
    </xf>
    <xf numFmtId="0" fontId="0" fillId="0" borderId="2" xfId="0" applyFill="1" applyBorder="1"/>
    <xf numFmtId="0" fontId="0" fillId="0" borderId="2" xfId="0" applyFill="1" applyBorder="1" applyAlignment="1">
      <alignment horizontal="center"/>
    </xf>
    <xf numFmtId="0" fontId="0" fillId="0" borderId="4" xfId="0" applyFill="1" applyBorder="1"/>
    <xf numFmtId="0" fontId="0" fillId="0" borderId="4" xfId="0" applyFill="1" applyBorder="1" applyAlignment="1">
      <alignment horizontal="center"/>
    </xf>
    <xf numFmtId="0" fontId="0" fillId="0" borderId="3" xfId="0" applyFill="1" applyBorder="1"/>
    <xf numFmtId="0" fontId="0" fillId="0" borderId="0" xfId="0" applyBorder="1"/>
    <xf numFmtId="0" fontId="10" fillId="0" borderId="2" xfId="0" applyFont="1" applyFill="1" applyBorder="1" applyAlignment="1"/>
    <xf numFmtId="0" fontId="10" fillId="0" borderId="3" xfId="0" applyFont="1" applyFill="1" applyBorder="1" applyAlignment="1"/>
    <xf numFmtId="0" fontId="10" fillId="0" borderId="5" xfId="0" applyFont="1" applyFill="1" applyBorder="1" applyAlignment="1"/>
    <xf numFmtId="0" fontId="11" fillId="0" borderId="2" xfId="0" applyFont="1" applyBorder="1"/>
    <xf numFmtId="0" fontId="13" fillId="0" borderId="5" xfId="0" applyFont="1" applyFill="1" applyBorder="1" applyAlignment="1">
      <alignment horizontal="left"/>
    </xf>
    <xf numFmtId="0" fontId="13" fillId="0" borderId="3" xfId="0" applyFont="1" applyFill="1" applyBorder="1"/>
    <xf numFmtId="0" fontId="13" fillId="0" borderId="2" xfId="0" applyFont="1" applyFill="1" applyBorder="1"/>
    <xf numFmtId="0" fontId="13" fillId="0" borderId="2" xfId="0" applyFont="1" applyFill="1" applyBorder="1" applyAlignment="1">
      <alignment horizontal="left"/>
    </xf>
    <xf numFmtId="0" fontId="13" fillId="0" borderId="5" xfId="0" applyFont="1" applyFill="1" applyBorder="1"/>
    <xf numFmtId="0" fontId="10" fillId="0" borderId="0" xfId="0" applyFont="1"/>
    <xf numFmtId="0" fontId="14" fillId="0" borderId="3" xfId="0" applyFont="1" applyFill="1" applyBorder="1"/>
    <xf numFmtId="0" fontId="9" fillId="0" borderId="6" xfId="0" applyFont="1" applyFill="1" applyBorder="1"/>
    <xf numFmtId="0" fontId="9" fillId="0" borderId="5" xfId="0" applyFont="1" applyFill="1" applyBorder="1"/>
    <xf numFmtId="0" fontId="14" fillId="0" borderId="5" xfId="0" applyFont="1" applyFill="1" applyBorder="1" applyAlignment="1">
      <alignment horizontal="center"/>
    </xf>
    <xf numFmtId="4" fontId="0" fillId="0" borderId="5" xfId="0" applyNumberFormat="1" applyFill="1" applyBorder="1" applyAlignment="1">
      <alignment horizontal="center"/>
    </xf>
    <xf numFmtId="0" fontId="14" fillId="0" borderId="3" xfId="0" applyFont="1" applyFill="1" applyBorder="1" applyAlignment="1">
      <alignment horizontal="center"/>
    </xf>
    <xf numFmtId="0" fontId="14" fillId="0" borderId="0" xfId="0" applyFont="1"/>
    <xf numFmtId="0" fontId="14" fillId="0" borderId="5" xfId="0" applyFont="1" applyFill="1" applyBorder="1"/>
    <xf numFmtId="0" fontId="14" fillId="0" borderId="2" xfId="0" applyFont="1" applyFill="1" applyBorder="1" applyAlignment="1">
      <alignment horizontal="center"/>
    </xf>
    <xf numFmtId="0" fontId="13" fillId="0" borderId="3" xfId="0" applyFont="1" applyFill="1" applyBorder="1" applyAlignment="1">
      <alignment horizontal="left"/>
    </xf>
    <xf numFmtId="0" fontId="14" fillId="0" borderId="2" xfId="0" applyFont="1" applyFill="1" applyBorder="1"/>
    <xf numFmtId="0" fontId="15" fillId="0" borderId="2" xfId="0" applyFont="1" applyFill="1" applyBorder="1" applyAlignment="1"/>
    <xf numFmtId="4" fontId="14" fillId="0" borderId="3" xfId="0" applyNumberFormat="1" applyFont="1" applyFill="1" applyBorder="1" applyAlignment="1">
      <alignment horizontal="center"/>
    </xf>
    <xf numFmtId="0" fontId="13" fillId="0" borderId="5" xfId="0" applyFont="1" applyFill="1" applyBorder="1" applyAlignment="1"/>
    <xf numFmtId="0" fontId="15" fillId="0" borderId="5" xfId="0" applyFont="1" applyFill="1" applyBorder="1" applyAlignment="1"/>
    <xf numFmtId="0" fontId="14" fillId="0" borderId="7" xfId="0" applyFont="1" applyFill="1" applyBorder="1" applyAlignment="1">
      <alignment horizontal="center"/>
    </xf>
    <xf numFmtId="0" fontId="14" fillId="0" borderId="8" xfId="0" applyFont="1" applyFill="1" applyBorder="1"/>
    <xf numFmtId="0" fontId="14" fillId="0" borderId="9" xfId="0" applyFont="1" applyFill="1" applyBorder="1"/>
    <xf numFmtId="0" fontId="10" fillId="0" borderId="9" xfId="0" applyFont="1" applyFill="1" applyBorder="1" applyAlignment="1"/>
    <xf numFmtId="0" fontId="10" fillId="0" borderId="7" xfId="0" applyFont="1" applyFill="1" applyBorder="1" applyAlignment="1"/>
    <xf numFmtId="0" fontId="0" fillId="0" borderId="9" xfId="0" applyFill="1" applyBorder="1" applyAlignment="1">
      <alignment horizontal="center"/>
    </xf>
    <xf numFmtId="0" fontId="14" fillId="0" borderId="9" xfId="0" applyFont="1" applyFill="1" applyBorder="1" applyAlignment="1">
      <alignment horizontal="center"/>
    </xf>
    <xf numFmtId="0" fontId="14" fillId="0" borderId="8" xfId="0" applyFont="1" applyFill="1" applyBorder="1" applyAlignment="1">
      <alignment horizontal="center"/>
    </xf>
    <xf numFmtId="0" fontId="13" fillId="0" borderId="3" xfId="0" applyFont="1" applyFill="1" applyBorder="1" applyAlignment="1">
      <alignment wrapText="1"/>
    </xf>
    <xf numFmtId="0" fontId="0" fillId="0" borderId="0" xfId="0" applyFill="1" applyBorder="1"/>
    <xf numFmtId="0" fontId="10" fillId="0" borderId="0" xfId="0" applyFont="1" applyFill="1" applyBorder="1" applyAlignment="1"/>
    <xf numFmtId="0" fontId="9" fillId="0" borderId="3" xfId="0" applyFont="1" applyFill="1" applyBorder="1"/>
    <xf numFmtId="4" fontId="0" fillId="0" borderId="3" xfId="0" applyNumberFormat="1" applyFill="1" applyBorder="1" applyAlignment="1">
      <alignment horizontal="right"/>
    </xf>
    <xf numFmtId="0" fontId="19" fillId="0" borderId="0" xfId="0" applyFont="1"/>
    <xf numFmtId="0" fontId="11" fillId="0" borderId="5" xfId="0" applyFont="1" applyFill="1" applyBorder="1" applyAlignment="1"/>
    <xf numFmtId="4" fontId="14" fillId="0" borderId="1" xfId="0" applyNumberFormat="1" applyFont="1" applyFill="1" applyBorder="1"/>
    <xf numFmtId="4" fontId="14" fillId="0" borderId="1" xfId="0" applyNumberFormat="1" applyFont="1" applyFill="1" applyBorder="1" applyAlignment="1">
      <alignment horizontal="center"/>
    </xf>
    <xf numFmtId="4" fontId="14" fillId="0" borderId="10" xfId="0" applyNumberFormat="1" applyFont="1" applyFill="1" applyBorder="1"/>
    <xf numFmtId="0" fontId="13" fillId="0" borderId="7" xfId="0" applyFont="1" applyFill="1" applyBorder="1" applyAlignment="1">
      <alignment horizontal="left"/>
    </xf>
    <xf numFmtId="4" fontId="0" fillId="0" borderId="6" xfId="0" applyNumberFormat="1" applyFill="1" applyBorder="1" applyAlignment="1">
      <alignment horizontal="right"/>
    </xf>
    <xf numFmtId="4" fontId="14" fillId="0" borderId="3" xfId="0" applyNumberFormat="1" applyFont="1" applyFill="1" applyBorder="1" applyAlignment="1">
      <alignment horizontal="right"/>
    </xf>
    <xf numFmtId="0" fontId="10" fillId="0" borderId="7" xfId="0" applyFont="1" applyFill="1" applyBorder="1" applyAlignment="1">
      <alignment horizontal="center"/>
    </xf>
    <xf numFmtId="0" fontId="10" fillId="0" borderId="9" xfId="0" applyFont="1" applyFill="1" applyBorder="1" applyAlignment="1">
      <alignment horizontal="center"/>
    </xf>
    <xf numFmtId="0" fontId="10" fillId="0" borderId="8" xfId="0" applyFont="1" applyFill="1" applyBorder="1" applyAlignment="1">
      <alignment horizontal="center"/>
    </xf>
    <xf numFmtId="0" fontId="11" fillId="0" borderId="7" xfId="0" applyFont="1" applyFill="1" applyBorder="1" applyAlignment="1"/>
    <xf numFmtId="0" fontId="17" fillId="0" borderId="2" xfId="0" applyFont="1" applyFill="1" applyBorder="1"/>
    <xf numFmtId="0" fontId="10" fillId="0" borderId="2" xfId="0" applyFont="1" applyFill="1" applyBorder="1"/>
    <xf numFmtId="0" fontId="10" fillId="0" borderId="2" xfId="0" applyFont="1" applyFill="1" applyBorder="1" applyAlignment="1">
      <alignment horizontal="center"/>
    </xf>
    <xf numFmtId="0" fontId="10" fillId="0" borderId="4" xfId="0" applyFont="1" applyFill="1" applyBorder="1"/>
    <xf numFmtId="0" fontId="10" fillId="0" borderId="4" xfId="0" applyFont="1" applyFill="1" applyBorder="1" applyAlignment="1">
      <alignment horizontal="center"/>
    </xf>
    <xf numFmtId="0" fontId="10" fillId="0" borderId="3" xfId="0" applyFont="1" applyFill="1" applyBorder="1"/>
    <xf numFmtId="0" fontId="10" fillId="0" borderId="3" xfId="0" applyFont="1" applyFill="1" applyBorder="1" applyAlignment="1">
      <alignment horizontal="center"/>
    </xf>
    <xf numFmtId="0" fontId="10" fillId="0" borderId="5" xfId="0" applyFont="1" applyFill="1" applyBorder="1" applyAlignment="1">
      <alignment horizontal="center"/>
    </xf>
    <xf numFmtId="4" fontId="10" fillId="0" borderId="6" xfId="0" applyNumberFormat="1" applyFont="1" applyFill="1" applyBorder="1" applyAlignment="1">
      <alignment horizontal="right"/>
    </xf>
    <xf numFmtId="0" fontId="10" fillId="0" borderId="5" xfId="0" applyFont="1" applyFill="1" applyBorder="1"/>
    <xf numFmtId="0" fontId="10" fillId="0" borderId="11" xfId="0" applyFont="1" applyFill="1" applyBorder="1" applyAlignment="1">
      <alignment horizontal="center"/>
    </xf>
    <xf numFmtId="0" fontId="10" fillId="0" borderId="7" xfId="0" applyFont="1" applyBorder="1" applyAlignment="1">
      <alignment horizontal="center"/>
    </xf>
    <xf numFmtId="0" fontId="10" fillId="0" borderId="9" xfId="0" applyFont="1" applyBorder="1" applyAlignment="1">
      <alignment horizontal="center"/>
    </xf>
    <xf numFmtId="0" fontId="10" fillId="0" borderId="5" xfId="0" applyFont="1" applyFill="1" applyBorder="1" applyAlignment="1">
      <alignment wrapText="1"/>
    </xf>
    <xf numFmtId="0" fontId="15" fillId="0" borderId="5" xfId="0" applyFont="1" applyFill="1" applyBorder="1"/>
    <xf numFmtId="0" fontId="15" fillId="0" borderId="3" xfId="0" applyFont="1" applyFill="1" applyBorder="1"/>
    <xf numFmtId="0" fontId="11" fillId="0" borderId="2" xfId="0" applyFont="1" applyFill="1" applyBorder="1"/>
    <xf numFmtId="2" fontId="0" fillId="0" borderId="0" xfId="0" applyNumberFormat="1"/>
    <xf numFmtId="0" fontId="14" fillId="0" borderId="4" xfId="0" applyFont="1" applyFill="1" applyBorder="1"/>
    <xf numFmtId="0" fontId="14" fillId="0" borderId="4" xfId="0" applyFont="1" applyFill="1" applyBorder="1" applyAlignment="1">
      <alignment horizontal="center"/>
    </xf>
    <xf numFmtId="0" fontId="15" fillId="0" borderId="2" xfId="0" applyFont="1" applyFill="1" applyBorder="1"/>
    <xf numFmtId="0" fontId="14" fillId="0" borderId="6" xfId="0" applyFont="1" applyFill="1" applyBorder="1" applyAlignment="1">
      <alignment horizontal="center"/>
    </xf>
    <xf numFmtId="4" fontId="14" fillId="0" borderId="6" xfId="0" applyNumberFormat="1" applyFont="1" applyFill="1" applyBorder="1" applyAlignment="1">
      <alignment horizontal="right"/>
    </xf>
    <xf numFmtId="0" fontId="0" fillId="0" borderId="0" xfId="0" applyFill="1"/>
    <xf numFmtId="0" fontId="0" fillId="0" borderId="7" xfId="0" applyFill="1" applyBorder="1" applyAlignment="1">
      <alignment horizontal="center"/>
    </xf>
    <xf numFmtId="4" fontId="0" fillId="0" borderId="6" xfId="0" applyNumberFormat="1" applyBorder="1" applyAlignment="1">
      <alignment horizontal="right"/>
    </xf>
    <xf numFmtId="4" fontId="10" fillId="0" borderId="6" xfId="0" applyNumberFormat="1" applyFont="1" applyBorder="1" applyAlignment="1">
      <alignment horizontal="right"/>
    </xf>
    <xf numFmtId="0" fontId="11" fillId="0" borderId="2" xfId="0" applyFont="1" applyFill="1" applyBorder="1" applyAlignment="1"/>
    <xf numFmtId="0" fontId="16" fillId="0" borderId="2" xfId="0" applyFont="1" applyFill="1" applyBorder="1"/>
    <xf numFmtId="0" fontId="9" fillId="0" borderId="5" xfId="0" applyFont="1" applyFill="1" applyBorder="1" applyAlignment="1">
      <alignment wrapText="1"/>
    </xf>
    <xf numFmtId="0" fontId="16" fillId="0" borderId="7" xfId="0" applyFont="1" applyFill="1" applyBorder="1" applyAlignment="1"/>
    <xf numFmtId="4" fontId="10" fillId="2" borderId="6" xfId="0" applyNumberFormat="1" applyFont="1" applyFill="1" applyBorder="1" applyAlignment="1">
      <alignment horizontal="right"/>
    </xf>
    <xf numFmtId="4" fontId="10" fillId="3" borderId="6" xfId="0" applyNumberFormat="1" applyFont="1" applyFill="1" applyBorder="1" applyAlignment="1">
      <alignment horizontal="right"/>
    </xf>
    <xf numFmtId="0" fontId="14" fillId="0" borderId="2" xfId="0" applyFont="1" applyFill="1" applyBorder="1" applyAlignment="1">
      <alignment wrapText="1"/>
    </xf>
    <xf numFmtId="0" fontId="14" fillId="0" borderId="3" xfId="0" applyFont="1" applyFill="1" applyBorder="1" applyAlignment="1">
      <alignment wrapText="1"/>
    </xf>
    <xf numFmtId="0" fontId="14" fillId="0" borderId="5" xfId="0" applyFont="1" applyFill="1" applyBorder="1" applyAlignment="1">
      <alignment wrapText="1"/>
    </xf>
    <xf numFmtId="0" fontId="14" fillId="3" borderId="5" xfId="0" applyFont="1" applyFill="1" applyBorder="1" applyAlignment="1">
      <alignment horizontal="center"/>
    </xf>
    <xf numFmtId="4" fontId="0" fillId="3" borderId="6" xfId="0" applyNumberFormat="1" applyFill="1" applyBorder="1" applyAlignment="1">
      <alignment horizontal="right"/>
    </xf>
    <xf numFmtId="4" fontId="14" fillId="3" borderId="6" xfId="0" applyNumberFormat="1" applyFont="1" applyFill="1" applyBorder="1" applyAlignment="1">
      <alignment horizontal="right"/>
    </xf>
    <xf numFmtId="0" fontId="14" fillId="3" borderId="3" xfId="0" applyFont="1" applyFill="1" applyBorder="1" applyAlignment="1">
      <alignment wrapText="1"/>
    </xf>
    <xf numFmtId="0" fontId="14" fillId="3" borderId="3" xfId="0" applyFont="1" applyFill="1" applyBorder="1" applyAlignment="1">
      <alignment horizontal="center"/>
    </xf>
    <xf numFmtId="0" fontId="14" fillId="3" borderId="2" xfId="0" applyFont="1" applyFill="1" applyBorder="1" applyAlignment="1">
      <alignment horizontal="center"/>
    </xf>
    <xf numFmtId="0" fontId="10" fillId="3" borderId="3" xfId="0" applyFont="1" applyFill="1" applyBorder="1" applyAlignment="1"/>
    <xf numFmtId="0" fontId="13" fillId="3" borderId="5" xfId="0" applyFont="1" applyFill="1" applyBorder="1"/>
    <xf numFmtId="0" fontId="0" fillId="3" borderId="2" xfId="0" applyFill="1" applyBorder="1" applyAlignment="1">
      <alignment horizontal="center"/>
    </xf>
    <xf numFmtId="0" fontId="13" fillId="3" borderId="3" xfId="0" applyFont="1" applyFill="1" applyBorder="1"/>
    <xf numFmtId="0" fontId="14" fillId="3" borderId="5" xfId="0" applyFont="1" applyFill="1" applyBorder="1"/>
    <xf numFmtId="0" fontId="0" fillId="3" borderId="2" xfId="0" applyFill="1" applyBorder="1"/>
    <xf numFmtId="0" fontId="14" fillId="0" borderId="0" xfId="0" applyFont="1" applyFill="1" applyBorder="1" applyAlignment="1">
      <alignment horizontal="center" vertical="center"/>
    </xf>
    <xf numFmtId="0" fontId="17" fillId="0" borderId="0" xfId="0" applyFont="1"/>
    <xf numFmtId="0" fontId="0" fillId="0" borderId="0" xfId="0" applyFill="1" applyBorder="1" applyAlignment="1"/>
    <xf numFmtId="0" fontId="17" fillId="0" borderId="5" xfId="0" applyFont="1" applyFill="1" applyBorder="1"/>
    <xf numFmtId="0" fontId="13" fillId="0" borderId="0" xfId="0" applyFont="1" applyFill="1" applyBorder="1"/>
    <xf numFmtId="0" fontId="17" fillId="0" borderId="2" xfId="0" applyFont="1" applyBorder="1" applyAlignment="1">
      <alignment horizontal="center"/>
    </xf>
    <xf numFmtId="14" fontId="17" fillId="0" borderId="3" xfId="0" applyNumberFormat="1" applyFont="1" applyBorder="1" applyAlignment="1">
      <alignment horizontal="center"/>
    </xf>
    <xf numFmtId="0" fontId="17" fillId="0" borderId="10" xfId="0" applyFont="1" applyBorder="1" applyAlignment="1">
      <alignment horizontal="center"/>
    </xf>
    <xf numFmtId="0" fontId="17" fillId="0" borderId="0" xfId="0" applyFont="1" applyAlignment="1">
      <alignment horizontal="center"/>
    </xf>
    <xf numFmtId="0" fontId="0" fillId="3" borderId="0" xfId="0" applyFill="1"/>
    <xf numFmtId="0" fontId="10" fillId="3" borderId="0" xfId="0" applyFont="1" applyFill="1"/>
    <xf numFmtId="0" fontId="0" fillId="3" borderId="3" xfId="0" applyFill="1" applyBorder="1"/>
    <xf numFmtId="0" fontId="11" fillId="3" borderId="5" xfId="0" applyFont="1" applyFill="1" applyBorder="1" applyAlignment="1"/>
    <xf numFmtId="4" fontId="10" fillId="3" borderId="6" xfId="0" applyNumberFormat="1" applyFont="1" applyFill="1" applyBorder="1"/>
    <xf numFmtId="4" fontId="0" fillId="3" borderId="6" xfId="0" applyNumberFormat="1" applyFill="1" applyBorder="1"/>
    <xf numFmtId="0" fontId="14" fillId="3" borderId="9" xfId="0" applyFont="1" applyFill="1" applyBorder="1" applyAlignment="1">
      <alignment horizontal="center"/>
    </xf>
    <xf numFmtId="0" fontId="14" fillId="3" borderId="3" xfId="0" applyFont="1" applyFill="1" applyBorder="1"/>
    <xf numFmtId="0" fontId="10" fillId="3" borderId="5" xfId="0" applyFont="1" applyFill="1" applyBorder="1"/>
    <xf numFmtId="0" fontId="14" fillId="3" borderId="2" xfId="0" applyFont="1" applyFill="1" applyBorder="1"/>
    <xf numFmtId="0" fontId="10" fillId="3" borderId="3" xfId="0" applyFont="1" applyFill="1" applyBorder="1"/>
    <xf numFmtId="0" fontId="11" fillId="3" borderId="7" xfId="0" applyFont="1" applyFill="1" applyBorder="1" applyAlignment="1"/>
    <xf numFmtId="0" fontId="10" fillId="3" borderId="13" xfId="0" applyFont="1" applyFill="1" applyBorder="1" applyAlignment="1">
      <alignment horizontal="center"/>
    </xf>
    <xf numFmtId="0" fontId="13" fillId="3" borderId="3" xfId="0" applyFont="1" applyFill="1" applyBorder="1" applyAlignment="1">
      <alignment wrapText="1"/>
    </xf>
    <xf numFmtId="0" fontId="10" fillId="3" borderId="1" xfId="0" applyFont="1" applyFill="1" applyBorder="1" applyAlignment="1">
      <alignment horizontal="center"/>
    </xf>
    <xf numFmtId="0" fontId="10" fillId="3" borderId="8" xfId="0" applyFont="1" applyFill="1" applyBorder="1" applyAlignment="1">
      <alignment horizontal="center"/>
    </xf>
    <xf numFmtId="0" fontId="10" fillId="3" borderId="3" xfId="0" applyFont="1" applyFill="1" applyBorder="1" applyAlignment="1">
      <alignment wrapText="1"/>
    </xf>
    <xf numFmtId="0" fontId="13" fillId="3" borderId="5" xfId="0" applyFont="1" applyFill="1" applyBorder="1" applyAlignment="1">
      <alignment wrapText="1"/>
    </xf>
    <xf numFmtId="0" fontId="10" fillId="3" borderId="9" xfId="0" applyFont="1" applyFill="1" applyBorder="1" applyAlignment="1">
      <alignment horizontal="center"/>
    </xf>
    <xf numFmtId="0" fontId="18" fillId="3" borderId="0" xfId="0" applyFont="1" applyFill="1"/>
    <xf numFmtId="0" fontId="10" fillId="3" borderId="2" xfId="0" applyFont="1" applyFill="1" applyBorder="1"/>
    <xf numFmtId="0" fontId="11" fillId="3" borderId="2" xfId="0" applyFont="1" applyFill="1" applyBorder="1"/>
    <xf numFmtId="0" fontId="18" fillId="3" borderId="0" xfId="0" applyFont="1" applyFill="1" applyBorder="1" applyAlignment="1"/>
    <xf numFmtId="0" fontId="10" fillId="3" borderId="5" xfId="0" applyFont="1" applyFill="1" applyBorder="1" applyAlignment="1">
      <alignment horizontal="center"/>
    </xf>
    <xf numFmtId="0" fontId="10" fillId="3" borderId="3" xfId="0" applyFont="1" applyFill="1" applyBorder="1" applyAlignment="1">
      <alignment horizontal="center"/>
    </xf>
    <xf numFmtId="0" fontId="17" fillId="3" borderId="5" xfId="0" applyFont="1" applyFill="1" applyBorder="1" applyAlignment="1">
      <alignment horizontal="center"/>
    </xf>
    <xf numFmtId="4" fontId="17" fillId="3" borderId="6" xfId="0" applyNumberFormat="1" applyFont="1" applyFill="1" applyBorder="1" applyAlignment="1">
      <alignment horizontal="right"/>
    </xf>
    <xf numFmtId="0" fontId="17" fillId="3" borderId="0" xfId="0" applyFont="1" applyFill="1"/>
    <xf numFmtId="0" fontId="17" fillId="3" borderId="3" xfId="0" applyFont="1" applyFill="1" applyBorder="1" applyAlignment="1">
      <alignment horizontal="center"/>
    </xf>
    <xf numFmtId="0" fontId="17" fillId="0" borderId="5" xfId="0" applyFont="1" applyFill="1" applyBorder="1" applyAlignment="1">
      <alignment wrapText="1"/>
    </xf>
    <xf numFmtId="0" fontId="17" fillId="0" borderId="5" xfId="0" applyFont="1" applyFill="1" applyBorder="1" applyAlignment="1">
      <alignment horizontal="center"/>
    </xf>
    <xf numFmtId="4" fontId="17" fillId="0" borderId="6" xfId="0" applyNumberFormat="1" applyFont="1" applyFill="1" applyBorder="1" applyAlignment="1">
      <alignment horizontal="right"/>
    </xf>
    <xf numFmtId="0" fontId="17" fillId="0" borderId="3" xfId="0" applyFont="1" applyFill="1" applyBorder="1"/>
    <xf numFmtId="0" fontId="17" fillId="0" borderId="3" xfId="0" applyFont="1" applyFill="1" applyBorder="1" applyAlignment="1">
      <alignment horizontal="center"/>
    </xf>
    <xf numFmtId="0" fontId="17" fillId="3" borderId="2" xfId="0" applyFont="1" applyFill="1" applyBorder="1" applyAlignment="1"/>
    <xf numFmtId="0" fontId="17" fillId="3" borderId="3" xfId="0" applyFont="1" applyFill="1" applyBorder="1" applyAlignment="1"/>
    <xf numFmtId="0" fontId="17" fillId="0" borderId="2" xfId="0" applyFont="1" applyFill="1" applyBorder="1" applyAlignment="1"/>
    <xf numFmtId="0" fontId="11" fillId="0" borderId="5" xfId="0" applyFont="1" applyFill="1" applyBorder="1"/>
    <xf numFmtId="0" fontId="17" fillId="0" borderId="2" xfId="0" applyFont="1" applyFill="1" applyBorder="1" applyAlignment="1">
      <alignment horizontal="center"/>
    </xf>
    <xf numFmtId="0" fontId="11" fillId="0" borderId="3" xfId="0" applyFont="1" applyFill="1" applyBorder="1"/>
    <xf numFmtId="0" fontId="17" fillId="3" borderId="8" xfId="0" applyFont="1" applyFill="1" applyBorder="1" applyAlignment="1">
      <alignment horizontal="center"/>
    </xf>
    <xf numFmtId="0" fontId="17" fillId="3" borderId="9" xfId="0" applyFont="1" applyFill="1" applyBorder="1" applyAlignment="1">
      <alignment horizontal="center"/>
    </xf>
    <xf numFmtId="0" fontId="17" fillId="0" borderId="7" xfId="0" applyFont="1" applyFill="1" applyBorder="1" applyAlignment="1">
      <alignment horizontal="center"/>
    </xf>
    <xf numFmtId="0" fontId="17" fillId="0" borderId="9" xfId="0" applyFont="1" applyFill="1" applyBorder="1" applyAlignment="1">
      <alignment horizontal="center"/>
    </xf>
    <xf numFmtId="0" fontId="17" fillId="0" borderId="3" xfId="0" applyFont="1" applyFill="1" applyBorder="1" applyAlignment="1"/>
    <xf numFmtId="0" fontId="13" fillId="3" borderId="2" xfId="0" applyFont="1" applyFill="1" applyBorder="1" applyAlignment="1">
      <alignment horizontal="left"/>
    </xf>
    <xf numFmtId="0" fontId="17" fillId="0" borderId="0" xfId="0" applyFont="1" applyBorder="1"/>
    <xf numFmtId="0" fontId="17" fillId="3" borderId="3" xfId="0" applyFont="1" applyFill="1" applyBorder="1"/>
    <xf numFmtId="0" fontId="17" fillId="3" borderId="5" xfId="0" applyFont="1" applyFill="1" applyBorder="1" applyAlignment="1"/>
    <xf numFmtId="2" fontId="17" fillId="3" borderId="6" xfId="0" applyNumberFormat="1" applyFont="1" applyFill="1" applyBorder="1" applyAlignment="1">
      <alignment horizontal="right"/>
    </xf>
    <xf numFmtId="0" fontId="17" fillId="3" borderId="2" xfId="0" applyFont="1" applyFill="1" applyBorder="1" applyAlignment="1">
      <alignment horizontal="center"/>
    </xf>
    <xf numFmtId="0" fontId="11" fillId="3" borderId="2" xfId="0" applyFont="1" applyFill="1" applyBorder="1" applyAlignment="1">
      <alignment wrapText="1"/>
    </xf>
    <xf numFmtId="0" fontId="17" fillId="0" borderId="5" xfId="0" applyFont="1" applyFill="1" applyBorder="1" applyAlignment="1"/>
    <xf numFmtId="0" fontId="17" fillId="3" borderId="2" xfId="0" applyFont="1" applyFill="1" applyBorder="1" applyAlignment="1">
      <alignment wrapText="1"/>
    </xf>
    <xf numFmtId="0" fontId="14" fillId="3" borderId="0" xfId="0" applyFont="1" applyFill="1"/>
    <xf numFmtId="0" fontId="17" fillId="3" borderId="5" xfId="0" applyFont="1" applyFill="1" applyBorder="1"/>
    <xf numFmtId="0" fontId="17" fillId="3" borderId="2" xfId="0" applyFont="1" applyFill="1" applyBorder="1"/>
    <xf numFmtId="0" fontId="17" fillId="3" borderId="3" xfId="0" applyFont="1" applyFill="1" applyBorder="1" applyAlignment="1">
      <alignment wrapText="1"/>
    </xf>
    <xf numFmtId="0" fontId="17" fillId="3" borderId="5" xfId="0" applyFont="1" applyFill="1" applyBorder="1" applyAlignment="1">
      <alignment wrapText="1"/>
    </xf>
    <xf numFmtId="0" fontId="17" fillId="3" borderId="0" xfId="0" applyFont="1" applyFill="1" applyBorder="1"/>
    <xf numFmtId="0" fontId="20" fillId="3" borderId="0" xfId="0" applyFont="1" applyFill="1"/>
    <xf numFmtId="0" fontId="17" fillId="3" borderId="9" xfId="0" applyFont="1" applyFill="1" applyBorder="1" applyAlignment="1"/>
    <xf numFmtId="0" fontId="11" fillId="3" borderId="5" xfId="0" applyFont="1" applyFill="1" applyBorder="1"/>
    <xf numFmtId="0" fontId="20" fillId="3" borderId="0" xfId="0" applyFont="1" applyFill="1" applyBorder="1" applyAlignment="1"/>
    <xf numFmtId="0" fontId="11" fillId="3" borderId="3" xfId="0" applyFont="1" applyFill="1" applyBorder="1"/>
    <xf numFmtId="0" fontId="17" fillId="0" borderId="8" xfId="0" applyFont="1" applyFill="1" applyBorder="1" applyAlignment="1">
      <alignment horizontal="center"/>
    </xf>
    <xf numFmtId="0" fontId="17" fillId="0" borderId="5" xfId="0" applyFont="1" applyBorder="1" applyAlignment="1">
      <alignment horizontal="left"/>
    </xf>
    <xf numFmtId="0" fontId="17" fillId="0" borderId="2" xfId="0" applyFont="1" applyBorder="1"/>
    <xf numFmtId="0" fontId="17" fillId="0" borderId="3" xfId="0" applyFont="1" applyBorder="1"/>
    <xf numFmtId="0" fontId="16" fillId="0" borderId="2" xfId="0" applyFont="1" applyFill="1" applyBorder="1" applyAlignment="1">
      <alignment horizontal="left"/>
    </xf>
    <xf numFmtId="0" fontId="17" fillId="0" borderId="0" xfId="0" applyFont="1" applyFill="1"/>
    <xf numFmtId="0" fontId="14" fillId="0" borderId="0" xfId="0" applyFont="1" applyFill="1"/>
    <xf numFmtId="4" fontId="0" fillId="0" borderId="14" xfId="0" applyNumberFormat="1" applyFill="1" applyBorder="1" applyAlignment="1">
      <alignment horizontal="right"/>
    </xf>
    <xf numFmtId="0" fontId="18" fillId="0" borderId="0" xfId="0" applyFont="1" applyFill="1"/>
    <xf numFmtId="0" fontId="14" fillId="0" borderId="5" xfId="0" applyFont="1" applyFill="1" applyBorder="1" applyAlignment="1"/>
    <xf numFmtId="0" fontId="17" fillId="0" borderId="5" xfId="0" applyFont="1" applyBorder="1" applyAlignment="1">
      <alignment horizontal="center" vertical="top"/>
    </xf>
    <xf numFmtId="0" fontId="17" fillId="0" borderId="7" xfId="0" applyFont="1" applyBorder="1" applyAlignment="1">
      <alignment horizontal="center" vertical="top"/>
    </xf>
    <xf numFmtId="0" fontId="17" fillId="0" borderId="2" xfId="0" applyFont="1" applyBorder="1" applyAlignment="1">
      <alignment horizontal="center" vertical="top"/>
    </xf>
    <xf numFmtId="0" fontId="17" fillId="0" borderId="6" xfId="0" applyFont="1" applyBorder="1" applyAlignment="1">
      <alignment horizontal="center"/>
    </xf>
    <xf numFmtId="0" fontId="17" fillId="0" borderId="5" xfId="0" applyFont="1" applyBorder="1" applyAlignment="1">
      <alignment horizontal="center"/>
    </xf>
    <xf numFmtId="0" fontId="17" fillId="0" borderId="3" xfId="0" applyFont="1" applyBorder="1" applyAlignment="1">
      <alignment horizontal="center"/>
    </xf>
    <xf numFmtId="0" fontId="0" fillId="0" borderId="5" xfId="0" applyFill="1" applyBorder="1" applyAlignment="1">
      <alignment horizontal="center"/>
    </xf>
    <xf numFmtId="0" fontId="0" fillId="0" borderId="3" xfId="0" applyFill="1" applyBorder="1" applyAlignment="1">
      <alignment horizontal="center"/>
    </xf>
    <xf numFmtId="0" fontId="17" fillId="0" borderId="3" xfId="0" applyFont="1" applyFill="1" applyBorder="1" applyAlignment="1">
      <alignment wrapText="1"/>
    </xf>
    <xf numFmtId="0" fontId="17" fillId="0" borderId="0" xfId="0" applyFont="1" applyFill="1" applyBorder="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2" fillId="2" borderId="2" xfId="0" applyFont="1" applyFill="1" applyBorder="1"/>
    <xf numFmtId="0" fontId="0" fillId="2" borderId="15" xfId="0" applyFill="1" applyBorder="1" applyAlignment="1">
      <alignment horizontal="center"/>
    </xf>
    <xf numFmtId="4" fontId="14"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9" fillId="3" borderId="5" xfId="0" applyFont="1" applyFill="1" applyBorder="1" applyAlignment="1">
      <alignment horizontal="center"/>
    </xf>
    <xf numFmtId="4" fontId="9" fillId="3" borderId="6" xfId="0" applyNumberFormat="1" applyFont="1" applyFill="1" applyBorder="1" applyAlignment="1">
      <alignment horizontal="right"/>
    </xf>
    <xf numFmtId="0" fontId="9" fillId="3" borderId="0" xfId="0" applyFont="1" applyFill="1"/>
    <xf numFmtId="0" fontId="9" fillId="3" borderId="3" xfId="0" applyFont="1" applyFill="1" applyBorder="1" applyAlignment="1">
      <alignment horizontal="center"/>
    </xf>
    <xf numFmtId="0" fontId="21" fillId="0" borderId="5" xfId="0" applyFont="1" applyFill="1" applyBorder="1" applyAlignment="1">
      <alignment wrapText="1"/>
    </xf>
    <xf numFmtId="0" fontId="18" fillId="3" borderId="5" xfId="0" applyFont="1" applyFill="1" applyBorder="1" applyAlignment="1">
      <alignment wrapText="1"/>
    </xf>
    <xf numFmtId="0" fontId="10" fillId="0" borderId="0" xfId="0" applyFont="1" applyFill="1"/>
    <xf numFmtId="0" fontId="18" fillId="0" borderId="5" xfId="0" applyFont="1" applyFill="1" applyBorder="1" applyAlignment="1"/>
    <xf numFmtId="0" fontId="9" fillId="0" borderId="2" xfId="0" applyFont="1" applyFill="1" applyBorder="1" applyAlignment="1">
      <alignment wrapText="1"/>
    </xf>
    <xf numFmtId="0" fontId="10" fillId="3" borderId="2" xfId="0" applyFont="1" applyFill="1" applyBorder="1" applyAlignment="1">
      <alignment horizontal="center"/>
    </xf>
    <xf numFmtId="0" fontId="22" fillId="0" borderId="5" xfId="0" applyFont="1" applyFill="1" applyBorder="1"/>
    <xf numFmtId="0" fontId="14" fillId="3" borderId="5" xfId="0" applyFont="1" applyFill="1" applyBorder="1" applyAlignment="1">
      <alignment vertical="top"/>
    </xf>
    <xf numFmtId="0" fontId="15" fillId="0" borderId="2" xfId="0" applyFont="1" applyFill="1" applyBorder="1" applyAlignment="1">
      <alignment wrapText="1"/>
    </xf>
    <xf numFmtId="0" fontId="23" fillId="3" borderId="0" xfId="0" applyFont="1" applyFill="1"/>
    <xf numFmtId="0" fontId="23" fillId="3" borderId="3" xfId="0" applyFont="1" applyFill="1" applyBorder="1" applyAlignment="1">
      <alignment wrapText="1"/>
    </xf>
    <xf numFmtId="0" fontId="9" fillId="3" borderId="0" xfId="0" applyFont="1" applyFill="1" applyBorder="1"/>
    <xf numFmtId="0" fontId="9" fillId="0" borderId="2" xfId="0" applyFont="1" applyFill="1" applyBorder="1"/>
    <xf numFmtId="0" fontId="14" fillId="3" borderId="0" xfId="0" applyFont="1" applyFill="1" applyBorder="1"/>
    <xf numFmtId="0" fontId="16" fillId="3" borderId="5" xfId="0" applyFont="1" applyFill="1" applyBorder="1"/>
    <xf numFmtId="0" fontId="9" fillId="3" borderId="2" xfId="0" applyFont="1" applyFill="1" applyBorder="1" applyAlignment="1">
      <alignment horizontal="center"/>
    </xf>
    <xf numFmtId="0" fontId="16" fillId="3" borderId="3" xfId="0" applyFont="1" applyFill="1" applyBorder="1"/>
    <xf numFmtId="0" fontId="9" fillId="3" borderId="2" xfId="0" applyFont="1" applyFill="1" applyBorder="1" applyAlignment="1">
      <alignment wrapText="1"/>
    </xf>
    <xf numFmtId="0" fontId="9" fillId="0" borderId="8" xfId="0" applyFont="1" applyFill="1" applyBorder="1" applyAlignment="1">
      <alignment horizontal="center"/>
    </xf>
    <xf numFmtId="4" fontId="9" fillId="0" borderId="6" xfId="0" applyNumberFormat="1" applyFont="1" applyFill="1" applyBorder="1" applyAlignment="1">
      <alignment horizontal="right"/>
    </xf>
    <xf numFmtId="0" fontId="9" fillId="0" borderId="9" xfId="0" applyFont="1" applyFill="1" applyBorder="1" applyAlignment="1">
      <alignment horizontal="center"/>
    </xf>
    <xf numFmtId="0" fontId="16" fillId="0" borderId="5" xfId="0" applyFont="1" applyFill="1" applyBorder="1" applyAlignment="1"/>
    <xf numFmtId="0" fontId="9" fillId="0" borderId="3" xfId="0" applyFont="1" applyFill="1" applyBorder="1" applyAlignment="1"/>
    <xf numFmtId="4" fontId="17" fillId="3" borderId="14" xfId="0" applyNumberFormat="1" applyFont="1" applyFill="1" applyBorder="1" applyAlignment="1">
      <alignment horizontal="right"/>
    </xf>
    <xf numFmtId="0" fontId="9" fillId="0" borderId="5" xfId="0" applyFont="1" applyFill="1" applyBorder="1" applyAlignment="1">
      <alignment horizontal="center"/>
    </xf>
    <xf numFmtId="0" fontId="9" fillId="0" borderId="3" xfId="0" applyFont="1" applyFill="1" applyBorder="1" applyAlignment="1">
      <alignment horizontal="center"/>
    </xf>
    <xf numFmtId="4" fontId="14" fillId="0" borderId="14" xfId="0" applyNumberFormat="1" applyFont="1" applyFill="1" applyBorder="1" applyAlignment="1">
      <alignment horizontal="right"/>
    </xf>
    <xf numFmtId="0" fontId="14" fillId="0" borderId="7" xfId="0" applyFont="1" applyFill="1" applyBorder="1"/>
    <xf numFmtId="0" fontId="17" fillId="0" borderId="8" xfId="0" applyFont="1" applyFill="1" applyBorder="1" applyAlignment="1">
      <alignment wrapText="1"/>
    </xf>
    <xf numFmtId="0" fontId="16" fillId="0" borderId="8" xfId="0" applyFont="1" applyFill="1" applyBorder="1"/>
    <xf numFmtId="0" fontId="13" fillId="0" borderId="8" xfId="0" applyFont="1" applyFill="1" applyBorder="1" applyAlignment="1">
      <alignment horizontal="left"/>
    </xf>
    <xf numFmtId="0" fontId="13" fillId="0" borderId="8" xfId="0" applyFont="1" applyFill="1" applyBorder="1"/>
    <xf numFmtId="0" fontId="11" fillId="0" borderId="7" xfId="0" applyFont="1" applyFill="1" applyBorder="1"/>
    <xf numFmtId="0" fontId="14" fillId="7" borderId="3" xfId="0" applyFont="1" applyFill="1" applyBorder="1" applyAlignment="1"/>
    <xf numFmtId="4" fontId="14" fillId="7" borderId="6" xfId="0" applyNumberFormat="1" applyFont="1" applyFill="1" applyBorder="1" applyAlignment="1">
      <alignment horizontal="right"/>
    </xf>
    <xf numFmtId="0" fontId="24" fillId="3" borderId="0" xfId="0" applyFont="1" applyFill="1"/>
    <xf numFmtId="4" fontId="25" fillId="3" borderId="6" xfId="0" applyNumberFormat="1" applyFont="1" applyFill="1" applyBorder="1" applyAlignment="1">
      <alignment horizontal="right"/>
    </xf>
    <xf numFmtId="0" fontId="25" fillId="3" borderId="0" xfId="0" applyFont="1" applyFill="1"/>
    <xf numFmtId="0" fontId="26" fillId="3" borderId="0" xfId="0" applyFont="1" applyFill="1" applyBorder="1"/>
    <xf numFmtId="0" fontId="26" fillId="3" borderId="0" xfId="0" applyFont="1" applyFill="1"/>
    <xf numFmtId="0" fontId="26" fillId="0" borderId="0" xfId="0" applyFont="1" applyFill="1"/>
    <xf numFmtId="0" fontId="25" fillId="0" borderId="0" xfId="0" applyFont="1" applyFill="1"/>
    <xf numFmtId="0" fontId="25" fillId="0" borderId="0" xfId="0" applyFont="1" applyBorder="1"/>
    <xf numFmtId="0" fontId="25" fillId="0" borderId="0" xfId="0" applyFont="1"/>
    <xf numFmtId="0" fontId="14" fillId="7" borderId="5" xfId="0" applyFont="1" applyFill="1" applyBorder="1" applyAlignment="1">
      <alignment wrapText="1"/>
    </xf>
    <xf numFmtId="0" fontId="0" fillId="7" borderId="0" xfId="0" applyFill="1"/>
    <xf numFmtId="0" fontId="25" fillId="7" borderId="0" xfId="0" applyFont="1" applyFill="1" applyBorder="1"/>
    <xf numFmtId="0" fontId="0" fillId="7" borderId="0" xfId="0" applyFill="1" applyBorder="1"/>
    <xf numFmtId="0" fontId="10" fillId="7" borderId="0" xfId="0" applyFont="1" applyFill="1" applyBorder="1"/>
    <xf numFmtId="0" fontId="15" fillId="0" borderId="5" xfId="0" applyFont="1" applyFill="1" applyBorder="1" applyAlignment="1">
      <alignment wrapText="1"/>
    </xf>
    <xf numFmtId="0" fontId="26" fillId="0" borderId="0" xfId="0" applyFont="1"/>
    <xf numFmtId="0" fontId="10" fillId="7" borderId="3" xfId="0" applyFont="1" applyFill="1" applyBorder="1"/>
    <xf numFmtId="0" fontId="10" fillId="7" borderId="3" xfId="0" applyFont="1" applyFill="1" applyBorder="1" applyAlignment="1"/>
    <xf numFmtId="0" fontId="14" fillId="7" borderId="5" xfId="0" applyFont="1" applyFill="1" applyBorder="1" applyAlignment="1">
      <alignment horizontal="center"/>
    </xf>
    <xf numFmtId="0" fontId="14" fillId="7" borderId="3" xfId="0" applyFont="1" applyFill="1" applyBorder="1" applyAlignment="1">
      <alignment horizontal="center"/>
    </xf>
    <xf numFmtId="0" fontId="10" fillId="0" borderId="0" xfId="0" applyFont="1" applyBorder="1"/>
    <xf numFmtId="0" fontId="14" fillId="7" borderId="9" xfId="0" applyFont="1" applyFill="1" applyBorder="1" applyAlignment="1">
      <alignment horizontal="center"/>
    </xf>
    <xf numFmtId="0" fontId="10" fillId="7" borderId="9" xfId="0" applyFont="1" applyFill="1" applyBorder="1" applyAlignment="1">
      <alignment horizontal="center"/>
    </xf>
    <xf numFmtId="0" fontId="10" fillId="7" borderId="0" xfId="0" applyFont="1" applyFill="1"/>
    <xf numFmtId="0" fontId="25" fillId="7" borderId="0" xfId="0" applyFont="1" applyFill="1"/>
    <xf numFmtId="0" fontId="17" fillId="7" borderId="2" xfId="0" applyFont="1" applyFill="1" applyBorder="1"/>
    <xf numFmtId="0" fontId="10" fillId="7" borderId="5" xfId="0" applyFont="1" applyFill="1" applyBorder="1" applyAlignment="1"/>
    <xf numFmtId="0" fontId="10" fillId="0" borderId="13" xfId="0" applyFont="1" applyFill="1" applyBorder="1" applyAlignment="1">
      <alignment horizontal="center"/>
    </xf>
    <xf numFmtId="0" fontId="10" fillId="0" borderId="1" xfId="0" applyFont="1" applyFill="1" applyBorder="1" applyAlignment="1">
      <alignment horizontal="center"/>
    </xf>
    <xf numFmtId="0" fontId="10" fillId="7" borderId="5" xfId="0" applyFont="1" applyFill="1" applyBorder="1" applyAlignment="1">
      <alignment horizontal="center" vertical="top"/>
    </xf>
    <xf numFmtId="0" fontId="13" fillId="7" borderId="3" xfId="0" applyFont="1" applyFill="1" applyBorder="1"/>
    <xf numFmtId="0" fontId="10" fillId="7" borderId="3" xfId="0" applyFont="1" applyFill="1" applyBorder="1" applyAlignment="1">
      <alignment horizontal="center"/>
    </xf>
    <xf numFmtId="0" fontId="17" fillId="7" borderId="5" xfId="0" applyFont="1" applyFill="1" applyBorder="1"/>
    <xf numFmtId="0" fontId="10" fillId="7" borderId="8" xfId="0" applyFont="1" applyFill="1" applyBorder="1" applyAlignment="1">
      <alignment horizontal="center"/>
    </xf>
    <xf numFmtId="0" fontId="13" fillId="7" borderId="2" xfId="0" applyFont="1" applyFill="1" applyBorder="1"/>
    <xf numFmtId="0" fontId="17" fillId="0" borderId="2" xfId="0" applyFont="1" applyFill="1" applyBorder="1" applyAlignment="1">
      <alignment wrapText="1"/>
    </xf>
    <xf numFmtId="0" fontId="10" fillId="0" borderId="2" xfId="0" applyFont="1" applyBorder="1" applyAlignment="1">
      <alignment horizontal="center" vertical="center"/>
    </xf>
    <xf numFmtId="0" fontId="0" fillId="0" borderId="3" xfId="0" applyBorder="1" applyAlignment="1"/>
    <xf numFmtId="0" fontId="10" fillId="0" borderId="3" xfId="0" applyFont="1" applyBorder="1" applyAlignment="1">
      <alignment horizontal="center" vertical="center"/>
    </xf>
    <xf numFmtId="0" fontId="10" fillId="0" borderId="2" xfId="0" applyFont="1" applyBorder="1" applyAlignment="1">
      <alignment horizontal="center"/>
    </xf>
    <xf numFmtId="0" fontId="10" fillId="0" borderId="3" xfId="0" applyFont="1" applyBorder="1" applyAlignment="1">
      <alignment horizontal="center"/>
    </xf>
    <xf numFmtId="0" fontId="0" fillId="0" borderId="9" xfId="0" applyFill="1" applyBorder="1"/>
    <xf numFmtId="0" fontId="13" fillId="0" borderId="8" xfId="0" applyFont="1" applyFill="1" applyBorder="1" applyAlignment="1"/>
    <xf numFmtId="0" fontId="13" fillId="0" borderId="9" xfId="0" applyFont="1" applyFill="1" applyBorder="1"/>
    <xf numFmtId="0" fontId="17" fillId="7" borderId="8" xfId="0" applyFont="1" applyFill="1" applyBorder="1" applyAlignment="1">
      <alignment horizontal="center"/>
    </xf>
    <xf numFmtId="0" fontId="17" fillId="7" borderId="9" xfId="0" applyFont="1" applyFill="1" applyBorder="1" applyAlignment="1">
      <alignment horizontal="center"/>
    </xf>
    <xf numFmtId="0" fontId="17" fillId="7" borderId="3" xfId="0" applyFont="1" applyFill="1" applyBorder="1" applyAlignment="1">
      <alignment wrapText="1"/>
    </xf>
    <xf numFmtId="0" fontId="10" fillId="0" borderId="2" xfId="0" applyFont="1" applyFill="1" applyBorder="1" applyAlignment="1">
      <alignment wrapText="1"/>
    </xf>
    <xf numFmtId="0" fontId="10" fillId="7" borderId="5" xfId="0" applyFont="1" applyFill="1" applyBorder="1" applyAlignment="1">
      <alignment horizontal="center"/>
    </xf>
    <xf numFmtId="0" fontId="0" fillId="0" borderId="0" xfId="0" applyAlignment="1">
      <alignment horizontal="left"/>
    </xf>
    <xf numFmtId="0" fontId="27" fillId="3" borderId="0" xfId="0" applyFont="1" applyFill="1"/>
    <xf numFmtId="0" fontId="27" fillId="3" borderId="3" xfId="0" applyFont="1" applyFill="1" applyBorder="1" applyAlignment="1">
      <alignment wrapText="1"/>
    </xf>
    <xf numFmtId="0" fontId="9" fillId="0" borderId="5" xfId="0" applyFont="1" applyBorder="1"/>
    <xf numFmtId="0" fontId="14" fillId="3" borderId="5" xfId="0" applyFont="1" applyFill="1" applyBorder="1" applyAlignment="1">
      <alignment horizontal="center" vertical="center"/>
    </xf>
    <xf numFmtId="0" fontId="25" fillId="8" borderId="0" xfId="0" applyFont="1" applyFill="1"/>
    <xf numFmtId="0" fontId="29" fillId="3" borderId="5" xfId="0" applyFont="1" applyFill="1" applyBorder="1" applyAlignment="1">
      <alignment wrapText="1"/>
    </xf>
    <xf numFmtId="0" fontId="29" fillId="3" borderId="13" xfId="0" applyFont="1" applyFill="1" applyBorder="1" applyAlignment="1">
      <alignment horizontal="center"/>
    </xf>
    <xf numFmtId="4" fontId="29" fillId="3" borderId="6" xfId="0" applyNumberFormat="1" applyFont="1" applyFill="1" applyBorder="1" applyAlignment="1">
      <alignment horizontal="right"/>
    </xf>
    <xf numFmtId="0" fontId="29" fillId="3" borderId="0" xfId="0" applyFont="1" applyFill="1"/>
    <xf numFmtId="0" fontId="30" fillId="3" borderId="3" xfId="0" applyFont="1" applyFill="1" applyBorder="1" applyAlignment="1">
      <alignment wrapText="1"/>
    </xf>
    <xf numFmtId="0" fontId="29" fillId="3" borderId="1" xfId="0" applyFont="1" applyFill="1" applyBorder="1" applyAlignment="1">
      <alignment horizontal="center"/>
    </xf>
    <xf numFmtId="4" fontId="10" fillId="7" borderId="6" xfId="0" applyNumberFormat="1" applyFont="1" applyFill="1" applyBorder="1" applyAlignment="1">
      <alignment horizontal="right"/>
    </xf>
    <xf numFmtId="0" fontId="9" fillId="7" borderId="5" xfId="0" applyFont="1" applyFill="1" applyBorder="1" applyAlignment="1">
      <alignment horizontal="left"/>
    </xf>
    <xf numFmtId="0" fontId="31" fillId="0" borderId="0" xfId="0" applyFont="1"/>
    <xf numFmtId="0" fontId="10" fillId="3" borderId="5" xfId="0" applyFont="1" applyFill="1" applyBorder="1" applyAlignment="1"/>
    <xf numFmtId="0" fontId="14" fillId="3" borderId="13" xfId="0" applyFont="1" applyFill="1" applyBorder="1" applyAlignment="1">
      <alignment horizontal="center"/>
    </xf>
    <xf numFmtId="0" fontId="14" fillId="3" borderId="1" xfId="0" applyFont="1" applyFill="1" applyBorder="1" applyAlignment="1">
      <alignment horizontal="center"/>
    </xf>
    <xf numFmtId="0" fontId="14" fillId="7" borderId="8" xfId="0" applyFont="1" applyFill="1" applyBorder="1" applyAlignment="1">
      <alignment wrapText="1"/>
    </xf>
    <xf numFmtId="4" fontId="0" fillId="7" borderId="6" xfId="0" applyNumberFormat="1" applyFill="1" applyBorder="1" applyAlignment="1">
      <alignment horizontal="right"/>
    </xf>
    <xf numFmtId="0" fontId="17" fillId="7" borderId="0" xfId="0" applyFont="1" applyFill="1" applyBorder="1"/>
    <xf numFmtId="0" fontId="19" fillId="7" borderId="0" xfId="0" applyFont="1" applyFill="1"/>
    <xf numFmtId="0" fontId="14" fillId="7" borderId="0" xfId="0" applyFont="1" applyFill="1"/>
    <xf numFmtId="0" fontId="14" fillId="7" borderId="3" xfId="0" applyFont="1" applyFill="1" applyBorder="1" applyAlignment="1">
      <alignment wrapText="1"/>
    </xf>
    <xf numFmtId="0" fontId="0" fillId="0" borderId="5" xfId="0" applyFill="1" applyBorder="1"/>
    <xf numFmtId="4" fontId="0" fillId="0" borderId="0" xfId="0" applyNumberFormat="1"/>
    <xf numFmtId="0" fontId="26" fillId="7" borderId="0" xfId="0" applyFont="1" applyFill="1"/>
    <xf numFmtId="44" fontId="26" fillId="3" borderId="0" xfId="1" applyFont="1" applyFill="1"/>
    <xf numFmtId="0" fontId="26" fillId="7" borderId="0" xfId="0" applyFont="1" applyFill="1" applyBorder="1"/>
    <xf numFmtId="0" fontId="25" fillId="3" borderId="0" xfId="0" applyFont="1" applyFill="1" applyBorder="1"/>
    <xf numFmtId="4" fontId="14" fillId="0" borderId="16" xfId="0" applyNumberFormat="1" applyFont="1" applyFill="1" applyBorder="1" applyAlignment="1">
      <alignment horizontal="right"/>
    </xf>
    <xf numFmtId="4" fontId="14" fillId="0" borderId="5" xfId="0" applyNumberFormat="1" applyFont="1" applyFill="1" applyBorder="1" applyAlignment="1">
      <alignment horizontal="right"/>
    </xf>
    <xf numFmtId="4" fontId="14" fillId="7" borderId="5" xfId="0" applyNumberFormat="1" applyFont="1" applyFill="1" applyBorder="1" applyAlignment="1">
      <alignment horizontal="right"/>
    </xf>
    <xf numFmtId="0" fontId="10" fillId="3" borderId="5" xfId="0" applyFont="1" applyFill="1" applyBorder="1" applyAlignment="1">
      <alignment horizontal="left" vertical="center" wrapText="1"/>
    </xf>
    <xf numFmtId="0" fontId="13" fillId="0" borderId="2" xfId="0" applyFont="1" applyFill="1" applyBorder="1" applyAlignment="1">
      <alignment wrapText="1"/>
    </xf>
    <xf numFmtId="0" fontId="15" fillId="3" borderId="3" xfId="0" applyFont="1" applyFill="1" applyBorder="1"/>
    <xf numFmtId="0" fontId="14" fillId="7" borderId="3" xfId="0" applyFont="1" applyFill="1" applyBorder="1"/>
    <xf numFmtId="4" fontId="10" fillId="0" borderId="6" xfId="0" applyNumberFormat="1" applyFont="1" applyFill="1" applyBorder="1"/>
    <xf numFmtId="4" fontId="14" fillId="7" borderId="6" xfId="0" applyNumberFormat="1" applyFont="1" applyFill="1" applyBorder="1"/>
    <xf numFmtId="0" fontId="32" fillId="7" borderId="3" xfId="0" applyFont="1" applyFill="1" applyBorder="1" applyAlignment="1">
      <alignment horizontal="justify"/>
    </xf>
    <xf numFmtId="0" fontId="10" fillId="7" borderId="2" xfId="0" applyFont="1" applyFill="1" applyBorder="1" applyAlignment="1">
      <alignment wrapText="1"/>
    </xf>
    <xf numFmtId="4" fontId="10" fillId="7" borderId="6" xfId="0" applyNumberFormat="1" applyFont="1" applyFill="1" applyBorder="1"/>
    <xf numFmtId="0" fontId="31" fillId="7" borderId="3" xfId="0" applyFont="1" applyFill="1" applyBorder="1" applyAlignment="1">
      <alignment horizontal="justify"/>
    </xf>
    <xf numFmtId="4" fontId="10" fillId="0" borderId="6" xfId="0" applyNumberFormat="1" applyFont="1" applyBorder="1"/>
    <xf numFmtId="4" fontId="14" fillId="0" borderId="6" xfId="0" applyNumberFormat="1" applyFont="1" applyBorder="1"/>
    <xf numFmtId="0" fontId="14" fillId="0" borderId="3" xfId="0" applyFont="1" applyFill="1" applyBorder="1" applyAlignment="1"/>
    <xf numFmtId="0" fontId="10" fillId="7" borderId="2" xfId="0" applyFont="1" applyFill="1" applyBorder="1"/>
    <xf numFmtId="0" fontId="10" fillId="0" borderId="2" xfId="0" applyFont="1" applyBorder="1" applyAlignment="1">
      <alignment horizontal="left" vertical="top" wrapText="1"/>
    </xf>
    <xf numFmtId="0" fontId="15" fillId="7" borderId="3" xfId="0" applyFont="1" applyFill="1" applyBorder="1"/>
    <xf numFmtId="4" fontId="10" fillId="0" borderId="5" xfId="0" applyNumberFormat="1" applyFont="1" applyFill="1" applyBorder="1" applyAlignment="1">
      <alignment horizontal="right"/>
    </xf>
    <xf numFmtId="0" fontId="17" fillId="7" borderId="0" xfId="0" applyFont="1" applyFill="1"/>
    <xf numFmtId="4" fontId="10" fillId="7" borderId="14" xfId="0" applyNumberFormat="1" applyFont="1" applyFill="1" applyBorder="1" applyAlignment="1">
      <alignment horizontal="right"/>
    </xf>
    <xf numFmtId="4" fontId="10" fillId="3" borderId="14" xfId="0" applyNumberFormat="1" applyFont="1" applyFill="1" applyBorder="1" applyAlignment="1">
      <alignment horizontal="right"/>
    </xf>
    <xf numFmtId="4" fontId="10" fillId="0" borderId="3" xfId="0" applyNumberFormat="1" applyFont="1" applyFill="1" applyBorder="1" applyAlignment="1">
      <alignment horizontal="right"/>
    </xf>
    <xf numFmtId="0" fontId="17" fillId="3" borderId="5" xfId="7" applyFont="1" applyFill="1" applyBorder="1" applyAlignment="1">
      <alignment wrapText="1"/>
    </xf>
    <xf numFmtId="0" fontId="11" fillId="7" borderId="5" xfId="0" applyFont="1" applyFill="1" applyBorder="1"/>
    <xf numFmtId="0" fontId="17" fillId="7" borderId="5" xfId="7" applyFont="1" applyFill="1" applyBorder="1"/>
    <xf numFmtId="4" fontId="9" fillId="3" borderId="3" xfId="0" applyNumberFormat="1" applyFont="1" applyFill="1" applyBorder="1" applyAlignment="1">
      <alignment horizontal="right"/>
    </xf>
    <xf numFmtId="0" fontId="17" fillId="0" borderId="5" xfId="7" applyFont="1" applyBorder="1"/>
    <xf numFmtId="0" fontId="25" fillId="0" borderId="0" xfId="0" applyFont="1" applyFill="1" applyBorder="1" applyAlignment="1">
      <alignment horizontal="center" vertical="center"/>
    </xf>
    <xf numFmtId="0" fontId="25" fillId="0" borderId="0" xfId="0" applyFont="1" applyFill="1" applyAlignment="1">
      <alignment horizontal="center" vertical="center"/>
    </xf>
    <xf numFmtId="0" fontId="10" fillId="3" borderId="5" xfId="0" applyFont="1" applyFill="1" applyBorder="1" applyAlignment="1">
      <alignment wrapText="1"/>
    </xf>
    <xf numFmtId="0" fontId="34" fillId="7" borderId="5" xfId="8" applyFont="1" applyFill="1" applyBorder="1"/>
    <xf numFmtId="0" fontId="10" fillId="7" borderId="2" xfId="0" applyFont="1" applyFill="1" applyBorder="1" applyAlignment="1">
      <alignment horizontal="center"/>
    </xf>
    <xf numFmtId="0" fontId="21" fillId="7" borderId="2" xfId="9" applyFont="1" applyFill="1" applyBorder="1" applyAlignment="1">
      <alignment wrapText="1"/>
    </xf>
    <xf numFmtId="0" fontId="21" fillId="7" borderId="3" xfId="9" applyFont="1" applyFill="1" applyBorder="1" applyAlignment="1">
      <alignment wrapText="1"/>
    </xf>
    <xf numFmtId="0" fontId="21" fillId="7" borderId="2" xfId="0" applyFont="1" applyFill="1" applyBorder="1" applyAlignment="1">
      <alignment wrapText="1"/>
    </xf>
    <xf numFmtId="0" fontId="10" fillId="7" borderId="0" xfId="0" applyFont="1" applyFill="1" applyBorder="1" applyAlignment="1">
      <alignment vertical="center"/>
    </xf>
    <xf numFmtId="0" fontId="21" fillId="7" borderId="5" xfId="0" applyFont="1" applyFill="1" applyBorder="1" applyAlignment="1">
      <alignment wrapText="1"/>
    </xf>
    <xf numFmtId="0" fontId="10" fillId="7" borderId="2" xfId="6" applyFont="1" applyFill="1" applyBorder="1" applyAlignment="1">
      <alignment wrapText="1"/>
    </xf>
    <xf numFmtId="0" fontId="21" fillId="7" borderId="8" xfId="3" applyFont="1" applyFill="1" applyBorder="1" applyAlignment="1">
      <alignment wrapText="1"/>
    </xf>
    <xf numFmtId="4" fontId="25" fillId="7" borderId="6" xfId="0" applyNumberFormat="1" applyFont="1" applyFill="1" applyBorder="1" applyAlignment="1">
      <alignment horizontal="right"/>
    </xf>
    <xf numFmtId="0" fontId="10" fillId="7" borderId="3" xfId="0" applyFont="1" applyFill="1" applyBorder="1" applyAlignment="1">
      <alignment horizontal="left" vertical="center" wrapText="1"/>
    </xf>
    <xf numFmtId="4" fontId="10" fillId="7" borderId="5" xfId="0" applyNumberFormat="1" applyFont="1" applyFill="1" applyBorder="1" applyAlignment="1">
      <alignment horizontal="right"/>
    </xf>
    <xf numFmtId="0" fontId="10" fillId="7" borderId="3" xfId="0" applyFont="1" applyFill="1" applyBorder="1" applyAlignment="1">
      <alignment horizontal="left" vertical="top" wrapText="1"/>
    </xf>
    <xf numFmtId="0" fontId="17" fillId="7" borderId="3" xfId="0" applyFont="1" applyFill="1" applyBorder="1" applyAlignment="1">
      <alignment horizontal="center"/>
    </xf>
    <xf numFmtId="0" fontId="15" fillId="7" borderId="5" xfId="0" applyFont="1" applyFill="1" applyBorder="1" applyAlignment="1">
      <alignment wrapText="1"/>
    </xf>
    <xf numFmtId="4" fontId="0" fillId="0" borderId="0" xfId="0" applyNumberFormat="1" applyBorder="1"/>
    <xf numFmtId="4" fontId="17" fillId="7" borderId="6" xfId="0" applyNumberFormat="1" applyFont="1" applyFill="1" applyBorder="1" applyAlignment="1">
      <alignment horizontal="right"/>
    </xf>
    <xf numFmtId="0" fontId="38" fillId="7" borderId="5" xfId="0" applyFont="1" applyFill="1" applyBorder="1" applyAlignment="1">
      <alignment wrapText="1"/>
    </xf>
    <xf numFmtId="0" fontId="39" fillId="7" borderId="5" xfId="0" applyFont="1" applyFill="1" applyBorder="1"/>
    <xf numFmtId="0" fontId="10" fillId="7" borderId="3" xfId="2" applyNumberFormat="1" applyFont="1" applyFill="1" applyBorder="1" applyAlignment="1">
      <alignment horizontal="left" vertical="center" wrapText="1"/>
    </xf>
    <xf numFmtId="0" fontId="11" fillId="0" borderId="5" xfId="7" applyFont="1" applyFill="1" applyBorder="1" applyAlignment="1"/>
    <xf numFmtId="0" fontId="35" fillId="0" borderId="3" xfId="0" applyFont="1" applyBorder="1"/>
    <xf numFmtId="0" fontId="25" fillId="7" borderId="0" xfId="0" applyFont="1" applyFill="1" applyBorder="1" applyAlignment="1">
      <alignment vertical="center"/>
    </xf>
    <xf numFmtId="0" fontId="37" fillId="7" borderId="8" xfId="10" applyFont="1" applyFill="1" applyBorder="1"/>
    <xf numFmtId="0" fontId="37" fillId="7" borderId="2" xfId="0" applyFont="1" applyFill="1" applyBorder="1" applyAlignment="1">
      <alignment wrapText="1"/>
    </xf>
    <xf numFmtId="0" fontId="13" fillId="0" borderId="5" xfId="0" applyFont="1" applyFill="1" applyBorder="1" applyAlignment="1">
      <alignment wrapText="1"/>
    </xf>
    <xf numFmtId="0" fontId="10" fillId="7" borderId="5" xfId="2" applyNumberFormat="1" applyFont="1" applyFill="1" applyBorder="1" applyAlignment="1">
      <alignment horizontal="left" vertical="center" wrapText="1"/>
    </xf>
    <xf numFmtId="0" fontId="13" fillId="7" borderId="3" xfId="0" applyFont="1" applyFill="1" applyBorder="1" applyAlignment="1">
      <alignment wrapText="1"/>
    </xf>
    <xf numFmtId="4" fontId="17" fillId="0" borderId="6" xfId="0" applyNumberFormat="1" applyFont="1" applyBorder="1" applyAlignment="1">
      <alignment horizontal="right"/>
    </xf>
    <xf numFmtId="0" fontId="21" fillId="7" borderId="5" xfId="9" applyFont="1" applyFill="1" applyBorder="1" applyAlignment="1">
      <alignment wrapText="1"/>
    </xf>
    <xf numFmtId="4" fontId="10" fillId="0" borderId="5" xfId="0" applyNumberFormat="1" applyFont="1" applyFill="1" applyBorder="1" applyAlignment="1">
      <alignment horizontal="center"/>
    </xf>
    <xf numFmtId="0" fontId="21" fillId="7" borderId="5" xfId="10" applyFont="1" applyFill="1" applyBorder="1" applyAlignment="1">
      <alignment wrapText="1"/>
    </xf>
    <xf numFmtId="0" fontId="21" fillId="7" borderId="5" xfId="9" applyFont="1" applyFill="1" applyBorder="1" applyAlignment="1">
      <alignment vertical="top" wrapText="1"/>
    </xf>
    <xf numFmtId="0" fontId="10" fillId="7" borderId="3" xfId="0" applyFont="1" applyFill="1" applyBorder="1" applyAlignment="1">
      <alignment vertical="top" wrapText="1"/>
    </xf>
    <xf numFmtId="0" fontId="10" fillId="7" borderId="5" xfId="0" applyFont="1" applyFill="1" applyBorder="1" applyAlignment="1">
      <alignment horizontal="left" wrapText="1"/>
    </xf>
    <xf numFmtId="0" fontId="10" fillId="7" borderId="5" xfId="9" applyFont="1" applyFill="1" applyBorder="1" applyAlignment="1">
      <alignment horizontal="left" wrapText="1"/>
    </xf>
    <xf numFmtId="0" fontId="14" fillId="7" borderId="13" xfId="0" applyFont="1" applyFill="1" applyBorder="1" applyAlignment="1">
      <alignment horizontal="center"/>
    </xf>
    <xf numFmtId="0" fontId="21" fillId="0" borderId="3" xfId="0" applyFont="1" applyFill="1" applyBorder="1" applyAlignment="1">
      <alignment wrapText="1"/>
    </xf>
    <xf numFmtId="0" fontId="14" fillId="7" borderId="1" xfId="0" applyFont="1" applyFill="1" applyBorder="1" applyAlignment="1">
      <alignment horizontal="center"/>
    </xf>
    <xf numFmtId="0" fontId="14" fillId="7" borderId="2" xfId="0" applyFont="1" applyFill="1" applyBorder="1" applyAlignment="1">
      <alignment horizontal="center"/>
    </xf>
    <xf numFmtId="0" fontId="21" fillId="0" borderId="2" xfId="0" applyFont="1" applyFill="1" applyBorder="1" applyAlignment="1">
      <alignment wrapText="1"/>
    </xf>
    <xf numFmtId="0" fontId="36" fillId="7" borderId="5" xfId="0" applyFont="1" applyFill="1" applyBorder="1" applyAlignment="1">
      <alignment wrapText="1"/>
    </xf>
    <xf numFmtId="2" fontId="36" fillId="7" borderId="3" xfId="0" applyNumberFormat="1" applyFont="1" applyFill="1" applyBorder="1" applyAlignment="1"/>
    <xf numFmtId="0" fontId="35" fillId="7" borderId="5" xfId="5" applyFont="1" applyFill="1" applyBorder="1" applyAlignment="1">
      <alignment vertical="center" wrapText="1"/>
    </xf>
    <xf numFmtId="0" fontId="9" fillId="7" borderId="2" xfId="0" applyFont="1" applyFill="1" applyBorder="1"/>
    <xf numFmtId="0" fontId="13" fillId="7" borderId="5" xfId="0" applyFont="1" applyFill="1" applyBorder="1" applyAlignment="1">
      <alignment horizontal="left"/>
    </xf>
    <xf numFmtId="0" fontId="13" fillId="7" borderId="3" xfId="0" applyFont="1" applyFill="1" applyBorder="1" applyAlignment="1">
      <alignment horizontal="left"/>
    </xf>
    <xf numFmtId="0" fontId="10" fillId="7" borderId="2" xfId="0" applyFont="1" applyFill="1" applyBorder="1" applyAlignment="1">
      <alignment vertical="center" wrapText="1"/>
    </xf>
    <xf numFmtId="0" fontId="17" fillId="7" borderId="5" xfId="0" applyFont="1" applyFill="1" applyBorder="1" applyAlignment="1">
      <alignment wrapText="1"/>
    </xf>
    <xf numFmtId="0" fontId="17" fillId="7" borderId="2" xfId="0" applyFont="1" applyFill="1" applyBorder="1" applyAlignment="1"/>
    <xf numFmtId="0" fontId="17" fillId="7" borderId="2" xfId="0" applyFont="1" applyFill="1" applyBorder="1" applyAlignment="1">
      <alignment horizontal="center"/>
    </xf>
    <xf numFmtId="0" fontId="10" fillId="7" borderId="13" xfId="0" applyFont="1" applyFill="1" applyBorder="1" applyAlignment="1">
      <alignment horizontal="center"/>
    </xf>
    <xf numFmtId="0" fontId="37" fillId="7" borderId="5" xfId="10" applyFont="1" applyFill="1" applyBorder="1" applyAlignment="1">
      <alignment wrapText="1"/>
    </xf>
    <xf numFmtId="2" fontId="38" fillId="7" borderId="5" xfId="8" applyNumberFormat="1" applyFont="1" applyFill="1" applyBorder="1"/>
    <xf numFmtId="0" fontId="17" fillId="7" borderId="3" xfId="0" applyFont="1" applyFill="1" applyBorder="1"/>
    <xf numFmtId="0" fontId="17" fillId="7" borderId="2" xfId="14" applyFont="1" applyFill="1" applyBorder="1" applyAlignment="1">
      <alignment wrapText="1"/>
    </xf>
    <xf numFmtId="0" fontId="37" fillId="7" borderId="5" xfId="14" applyFont="1" applyFill="1" applyBorder="1" applyAlignment="1">
      <alignment vertical="top" wrapText="1"/>
    </xf>
    <xf numFmtId="0" fontId="37" fillId="7" borderId="5" xfId="17" applyFont="1" applyFill="1" applyBorder="1" applyAlignment="1">
      <alignment wrapText="1"/>
    </xf>
    <xf numFmtId="0" fontId="23" fillId="7" borderId="0" xfId="0" applyFont="1" applyFill="1"/>
    <xf numFmtId="0" fontId="9" fillId="3" borderId="2" xfId="0" applyFont="1" applyFill="1" applyBorder="1"/>
    <xf numFmtId="0" fontId="26" fillId="0" borderId="0" xfId="0" applyFont="1" applyFill="1" applyAlignment="1">
      <alignment vertical="center"/>
    </xf>
    <xf numFmtId="0" fontId="40" fillId="7" borderId="3" xfId="5" applyFont="1" applyFill="1" applyBorder="1" applyAlignment="1">
      <alignment wrapText="1"/>
    </xf>
    <xf numFmtId="0" fontId="10" fillId="0" borderId="5" xfId="0" applyFont="1" applyFill="1" applyBorder="1" applyAlignment="1">
      <alignment horizontal="left" wrapText="1"/>
    </xf>
    <xf numFmtId="0" fontId="31" fillId="0" borderId="3" xfId="0" applyFont="1" applyFill="1" applyBorder="1"/>
    <xf numFmtId="0" fontId="31" fillId="0" borderId="3" xfId="0" applyFont="1" applyFill="1" applyBorder="1" applyAlignment="1">
      <alignment vertical="center"/>
    </xf>
    <xf numFmtId="4" fontId="37" fillId="7" borderId="2" xfId="10" applyNumberFormat="1" applyFont="1" applyFill="1" applyBorder="1" applyAlignment="1">
      <alignment wrapText="1"/>
    </xf>
    <xf numFmtId="4" fontId="37" fillId="7" borderId="5" xfId="10" applyNumberFormat="1" applyFont="1" applyFill="1" applyBorder="1"/>
    <xf numFmtId="0" fontId="13" fillId="7" borderId="3" xfId="0" applyFont="1" applyFill="1" applyBorder="1" applyAlignment="1">
      <alignment horizontal="center" vertical="center" wrapText="1"/>
    </xf>
    <xf numFmtId="4" fontId="31" fillId="7" borderId="6" xfId="0" applyNumberFormat="1" applyFont="1" applyFill="1" applyBorder="1"/>
    <xf numFmtId="0" fontId="0" fillId="0" borderId="0" xfId="0"/>
    <xf numFmtId="0" fontId="26" fillId="7" borderId="0" xfId="0" applyFont="1" applyFill="1" applyAlignment="1">
      <alignment vertical="center"/>
    </xf>
    <xf numFmtId="0" fontId="25" fillId="0" borderId="0" xfId="0" applyFont="1" applyFill="1" applyAlignment="1">
      <alignment horizontal="left" vertical="center"/>
    </xf>
    <xf numFmtId="0" fontId="43" fillId="0" borderId="5" xfId="15" applyFont="1" applyBorder="1" applyAlignment="1">
      <alignment vertical="center" wrapText="1"/>
    </xf>
    <xf numFmtId="4" fontId="35" fillId="0" borderId="5" xfId="10" applyNumberFormat="1" applyFont="1" applyFill="1" applyBorder="1"/>
    <xf numFmtId="0" fontId="10" fillId="7" borderId="5" xfId="0" applyFont="1" applyFill="1" applyBorder="1" applyAlignment="1">
      <alignment horizontal="left" vertical="center" wrapText="1"/>
    </xf>
    <xf numFmtId="0" fontId="35" fillId="7" borderId="5" xfId="0" applyFont="1" applyFill="1" applyBorder="1" applyAlignment="1">
      <alignment vertical="center" wrapText="1"/>
    </xf>
    <xf numFmtId="0" fontId="35" fillId="7" borderId="5" xfId="0" applyFont="1" applyFill="1" applyBorder="1" applyAlignment="1">
      <alignment wrapText="1"/>
    </xf>
    <xf numFmtId="0" fontId="10" fillId="7" borderId="5" xfId="0" applyFont="1" applyFill="1" applyBorder="1" applyAlignment="1">
      <alignment horizontal="left" vertical="top" wrapText="1"/>
    </xf>
    <xf numFmtId="0" fontId="14" fillId="7" borderId="8" xfId="0" applyFont="1" applyFill="1" applyBorder="1" applyAlignment="1">
      <alignment horizontal="center"/>
    </xf>
    <xf numFmtId="0" fontId="35" fillId="7" borderId="5" xfId="0" applyFont="1" applyFill="1" applyBorder="1"/>
    <xf numFmtId="0" fontId="10" fillId="7" borderId="5" xfId="10" applyFont="1" applyFill="1" applyBorder="1" applyAlignment="1">
      <alignment vertical="center" wrapText="1"/>
    </xf>
    <xf numFmtId="0" fontId="37" fillId="7" borderId="5" xfId="8" applyFont="1" applyFill="1" applyBorder="1"/>
    <xf numFmtId="4" fontId="10" fillId="0" borderId="14" xfId="0" applyNumberFormat="1" applyFont="1" applyFill="1" applyBorder="1" applyAlignment="1">
      <alignment horizontal="right"/>
    </xf>
    <xf numFmtId="0" fontId="10" fillId="0" borderId="9" xfId="0" applyFont="1" applyFill="1" applyBorder="1"/>
    <xf numFmtId="0" fontId="21" fillId="7" borderId="5" xfId="10" applyFont="1" applyFill="1" applyBorder="1" applyAlignment="1">
      <alignment vertical="center" wrapText="1"/>
    </xf>
    <xf numFmtId="0" fontId="14" fillId="7" borderId="5" xfId="10" applyFont="1" applyFill="1" applyBorder="1" applyAlignment="1">
      <alignment horizontal="left" wrapText="1"/>
    </xf>
    <xf numFmtId="0" fontId="10" fillId="7" borderId="5" xfId="10" applyFont="1" applyFill="1" applyBorder="1" applyAlignment="1">
      <alignment horizontal="left" wrapText="1"/>
    </xf>
    <xf numFmtId="4" fontId="21" fillId="7" borderId="5" xfId="10" applyNumberFormat="1" applyFont="1" applyFill="1" applyBorder="1" applyAlignment="1">
      <alignment wrapText="1"/>
    </xf>
    <xf numFmtId="0" fontId="37" fillId="7" borderId="5" xfId="16" applyFont="1" applyFill="1" applyBorder="1" applyAlignment="1">
      <alignment wrapText="1"/>
    </xf>
    <xf numFmtId="0" fontId="35" fillId="0" borderId="2" xfId="0" applyFont="1" applyBorder="1"/>
    <xf numFmtId="0" fontId="21" fillId="7" borderId="2" xfId="0" applyFont="1" applyFill="1" applyBorder="1" applyAlignment="1">
      <alignment horizontal="left" vertical="center" wrapText="1"/>
    </xf>
    <xf numFmtId="0" fontId="15" fillId="0" borderId="3" xfId="0" applyFont="1" applyFill="1" applyBorder="1" applyAlignment="1">
      <alignment wrapText="1"/>
    </xf>
    <xf numFmtId="0" fontId="35" fillId="0" borderId="5" xfId="10" applyFont="1" applyFill="1" applyBorder="1" applyAlignment="1">
      <alignment horizontal="left" vertical="center" wrapText="1"/>
    </xf>
    <xf numFmtId="0" fontId="14" fillId="7" borderId="2" xfId="0" applyFont="1" applyFill="1" applyBorder="1" applyAlignment="1">
      <alignment horizontal="left" vertical="top" wrapText="1"/>
    </xf>
    <xf numFmtId="0" fontId="35" fillId="7" borderId="5" xfId="2" applyNumberFormat="1" applyFont="1" applyFill="1" applyBorder="1" applyAlignment="1">
      <alignment horizontal="left" vertical="center" wrapText="1"/>
    </xf>
    <xf numFmtId="0" fontId="37" fillId="7" borderId="5" xfId="8" applyFont="1" applyFill="1" applyBorder="1" applyAlignment="1">
      <alignment wrapText="1"/>
    </xf>
    <xf numFmtId="0" fontId="31" fillId="0" borderId="3" xfId="0" applyFont="1" applyFill="1" applyBorder="1" applyAlignment="1"/>
    <xf numFmtId="0" fontId="10" fillId="9" borderId="2" xfId="2" applyFont="1" applyFill="1" applyBorder="1" applyAlignment="1">
      <alignment horizontal="left" vertical="center" wrapText="1"/>
    </xf>
    <xf numFmtId="0" fontId="10" fillId="7" borderId="5" xfId="2" applyFont="1" applyFill="1" applyBorder="1" applyAlignment="1">
      <alignment horizontal="left" vertical="center" wrapText="1"/>
    </xf>
    <xf numFmtId="0" fontId="39" fillId="7" borderId="5" xfId="8" applyFont="1" applyFill="1" applyBorder="1" applyAlignment="1">
      <alignment vertical="center"/>
    </xf>
    <xf numFmtId="4" fontId="0" fillId="0" borderId="0" xfId="0" applyNumberFormat="1" applyFill="1" applyBorder="1" applyAlignment="1">
      <alignment horizontal="right"/>
    </xf>
    <xf numFmtId="0" fontId="11" fillId="3" borderId="2" xfId="0" applyFont="1" applyFill="1" applyBorder="1" applyAlignment="1"/>
    <xf numFmtId="0" fontId="38" fillId="0" borderId="2" xfId="0" applyFont="1" applyBorder="1"/>
    <xf numFmtId="2" fontId="10" fillId="7" borderId="5" xfId="0" applyNumberFormat="1" applyFont="1" applyFill="1" applyBorder="1" applyAlignment="1">
      <alignment vertical="center" wrapText="1"/>
    </xf>
    <xf numFmtId="0" fontId="10" fillId="7" borderId="5" xfId="9" applyFont="1" applyFill="1" applyBorder="1" applyAlignment="1">
      <alignment wrapText="1"/>
    </xf>
    <xf numFmtId="0" fontId="21" fillId="0" borderId="5" xfId="0" applyFont="1" applyBorder="1" applyAlignment="1">
      <alignment vertical="center" wrapText="1"/>
    </xf>
    <xf numFmtId="0" fontId="21" fillId="0" borderId="5" xfId="0" applyFont="1" applyBorder="1" applyAlignment="1">
      <alignment horizontal="left" vertical="center" wrapText="1"/>
    </xf>
    <xf numFmtId="0" fontId="10" fillId="7" borderId="5" xfId="0" applyFont="1" applyFill="1" applyBorder="1" applyAlignment="1">
      <alignment vertical="center" wrapText="1"/>
    </xf>
    <xf numFmtId="0" fontId="10" fillId="0" borderId="5" xfId="0" applyFont="1" applyFill="1" applyBorder="1" applyAlignment="1">
      <alignment vertical="center" wrapText="1"/>
    </xf>
    <xf numFmtId="0" fontId="13" fillId="0" borderId="2" xfId="0" applyFont="1" applyFill="1" applyBorder="1" applyAlignment="1"/>
    <xf numFmtId="0" fontId="45" fillId="7" borderId="3" xfId="9" applyFont="1" applyFill="1" applyBorder="1" applyAlignment="1">
      <alignment wrapText="1"/>
    </xf>
    <xf numFmtId="0" fontId="39" fillId="7" borderId="5" xfId="0" applyFont="1" applyFill="1" applyBorder="1" applyAlignment="1">
      <alignment vertical="center" wrapText="1"/>
    </xf>
    <xf numFmtId="0" fontId="13" fillId="7" borderId="5" xfId="0" applyFont="1" applyFill="1" applyBorder="1" applyAlignment="1">
      <alignment wrapText="1"/>
    </xf>
    <xf numFmtId="0" fontId="16" fillId="7" borderId="3" xfId="0" applyFont="1" applyFill="1" applyBorder="1"/>
    <xf numFmtId="2" fontId="10" fillId="7" borderId="3" xfId="0" applyNumberFormat="1" applyFont="1" applyFill="1" applyBorder="1" applyAlignment="1">
      <alignment vertical="center" wrapText="1"/>
    </xf>
    <xf numFmtId="0" fontId="16" fillId="0" borderId="5" xfId="0" applyFont="1" applyFill="1" applyBorder="1"/>
    <xf numFmtId="0" fontId="17" fillId="7" borderId="5" xfId="0" applyFont="1" applyFill="1" applyBorder="1" applyAlignment="1">
      <alignment vertical="center" wrapText="1"/>
    </xf>
    <xf numFmtId="0" fontId="10" fillId="0" borderId="0" xfId="0" applyFont="1" applyAlignment="1">
      <alignment horizontal="left" vertical="center"/>
    </xf>
    <xf numFmtId="0" fontId="0" fillId="0" borderId="0" xfId="0" applyAlignment="1"/>
    <xf numFmtId="0" fontId="0" fillId="0" borderId="0" xfId="0" applyAlignment="1">
      <alignment horizontal="center"/>
    </xf>
    <xf numFmtId="0" fontId="9" fillId="0" borderId="0" xfId="0" applyFont="1" applyAlignment="1">
      <alignment horizontal="center"/>
    </xf>
    <xf numFmtId="0" fontId="10" fillId="7" borderId="5" xfId="0" applyFont="1" applyFill="1" applyBorder="1" applyAlignment="1">
      <alignment wrapText="1"/>
    </xf>
    <xf numFmtId="0" fontId="10" fillId="7" borderId="3" xfId="0" applyFont="1" applyFill="1" applyBorder="1" applyAlignment="1">
      <alignment wrapText="1"/>
    </xf>
    <xf numFmtId="0" fontId="17" fillId="6" borderId="18" xfId="0" applyFont="1" applyFill="1" applyBorder="1" applyAlignment="1">
      <alignment horizontal="left"/>
    </xf>
    <xf numFmtId="0" fontId="17" fillId="6" borderId="12" xfId="0" applyFont="1" applyFill="1" applyBorder="1" applyAlignment="1">
      <alignment horizontal="left"/>
    </xf>
    <xf numFmtId="0" fontId="17" fillId="6" borderId="14" xfId="0" applyFont="1" applyFill="1" applyBorder="1" applyAlignment="1">
      <alignment horizontal="left"/>
    </xf>
    <xf numFmtId="0" fontId="14" fillId="3" borderId="5" xfId="0" applyFont="1" applyFill="1" applyBorder="1" applyAlignment="1">
      <alignment wrapText="1"/>
    </xf>
    <xf numFmtId="0" fontId="10" fillId="0" borderId="3" xfId="0" applyFont="1" applyBorder="1" applyAlignment="1">
      <alignment horizontal="left" vertical="top" wrapText="1"/>
    </xf>
    <xf numFmtId="0" fontId="14" fillId="0" borderId="3" xfId="0" applyFont="1" applyBorder="1" applyAlignment="1">
      <alignment horizontal="left" vertical="top" wrapText="1"/>
    </xf>
    <xf numFmtId="0" fontId="10" fillId="0" borderId="0" xfId="0" applyFont="1" applyFill="1" applyBorder="1" applyAlignment="1">
      <alignment horizontal="center"/>
    </xf>
    <xf numFmtId="0" fontId="14" fillId="0" borderId="0" xfId="0" applyFont="1" applyFill="1" applyBorder="1" applyAlignment="1">
      <alignment horizontal="center"/>
    </xf>
    <xf numFmtId="0" fontId="0" fillId="0" borderId="0" xfId="0" applyFill="1" applyBorder="1" applyAlignment="1">
      <alignment horizontal="center"/>
    </xf>
    <xf numFmtId="0" fontId="10" fillId="7" borderId="5" xfId="0" applyFont="1" applyFill="1" applyBorder="1" applyAlignment="1">
      <alignment wrapText="1"/>
    </xf>
    <xf numFmtId="4" fontId="13" fillId="0" borderId="6" xfId="0" applyNumberFormat="1" applyFont="1" applyFill="1" applyBorder="1" applyAlignment="1">
      <alignment horizontal="right"/>
    </xf>
    <xf numFmtId="0" fontId="46" fillId="7" borderId="5" xfId="10" applyFont="1" applyFill="1" applyBorder="1" applyAlignment="1">
      <alignment wrapText="1"/>
    </xf>
    <xf numFmtId="4" fontId="10" fillId="8" borderId="6" xfId="0" applyNumberFormat="1" applyFont="1" applyFill="1" applyBorder="1" applyAlignment="1">
      <alignment horizontal="right"/>
    </xf>
    <xf numFmtId="0" fontId="10" fillId="8" borderId="0" xfId="0" applyFont="1" applyFill="1"/>
    <xf numFmtId="0" fontId="39" fillId="7" borderId="5" xfId="8" applyFont="1" applyFill="1" applyBorder="1" applyAlignment="1">
      <alignment vertical="center" wrapText="1"/>
    </xf>
    <xf numFmtId="0" fontId="34" fillId="7" borderId="2" xfId="8" applyFont="1" applyFill="1" applyBorder="1" applyAlignment="1">
      <alignment vertical="center"/>
    </xf>
    <xf numFmtId="0" fontId="17" fillId="0" borderId="5" xfId="0" applyFont="1" applyBorder="1" applyAlignment="1">
      <alignment wrapText="1"/>
    </xf>
    <xf numFmtId="0" fontId="17" fillId="0" borderId="2" xfId="0" applyFont="1" applyBorder="1" applyAlignment="1">
      <alignment wrapText="1"/>
    </xf>
    <xf numFmtId="0" fontId="10" fillId="8" borderId="5" xfId="0" applyFont="1" applyFill="1" applyBorder="1" applyAlignment="1">
      <alignment wrapText="1"/>
    </xf>
    <xf numFmtId="0" fontId="10" fillId="8" borderId="5" xfId="0" applyFont="1" applyFill="1" applyBorder="1" applyAlignment="1">
      <alignment horizontal="center"/>
    </xf>
    <xf numFmtId="4" fontId="10" fillId="8" borderId="6" xfId="0" applyNumberFormat="1" applyFont="1" applyFill="1" applyBorder="1"/>
    <xf numFmtId="0" fontId="44" fillId="8" borderId="0" xfId="0" applyFont="1" applyFill="1"/>
    <xf numFmtId="0" fontId="10" fillId="8" borderId="3" xfId="0" applyFont="1" applyFill="1" applyBorder="1" applyAlignment="1">
      <alignment wrapText="1"/>
    </xf>
    <xf numFmtId="0" fontId="10" fillId="8" borderId="3" xfId="0" applyFont="1" applyFill="1" applyBorder="1" applyAlignment="1">
      <alignment horizontal="center"/>
    </xf>
    <xf numFmtId="0" fontId="14" fillId="0" borderId="3" xfId="0" applyFont="1" applyBorder="1" applyAlignment="1">
      <alignment horizontal="left" vertical="top" wrapText="1"/>
    </xf>
    <xf numFmtId="0" fontId="14" fillId="7" borderId="5" xfId="0" applyFont="1" applyFill="1" applyBorder="1" applyAlignment="1">
      <alignment horizontal="left" vertical="center" wrapText="1"/>
    </xf>
    <xf numFmtId="0" fontId="14" fillId="8" borderId="5" xfId="0" applyFont="1" applyFill="1" applyBorder="1" applyAlignment="1">
      <alignment wrapText="1"/>
    </xf>
    <xf numFmtId="0" fontId="14" fillId="8" borderId="5" xfId="0" applyFont="1" applyFill="1" applyBorder="1" applyAlignment="1">
      <alignment horizontal="center"/>
    </xf>
    <xf numFmtId="4" fontId="14" fillId="8" borderId="6" xfId="0" applyNumberFormat="1" applyFont="1" applyFill="1" applyBorder="1" applyAlignment="1">
      <alignment horizontal="right"/>
    </xf>
    <xf numFmtId="4" fontId="14" fillId="8" borderId="6" xfId="0" applyNumberFormat="1" applyFont="1" applyFill="1" applyBorder="1"/>
    <xf numFmtId="0" fontId="14" fillId="8" borderId="0" xfId="0" applyFont="1" applyFill="1"/>
    <xf numFmtId="0" fontId="17" fillId="8" borderId="5" xfId="0" applyFont="1" applyFill="1" applyBorder="1" applyAlignment="1">
      <alignment wrapText="1"/>
    </xf>
    <xf numFmtId="0" fontId="10"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0" fillId="8" borderId="3" xfId="0" applyFont="1" applyFill="1" applyBorder="1"/>
    <xf numFmtId="0" fontId="10" fillId="7" borderId="5" xfId="0" applyFont="1" applyFill="1" applyBorder="1" applyAlignment="1">
      <alignment wrapText="1"/>
    </xf>
    <xf numFmtId="0" fontId="10" fillId="7" borderId="5" xfId="0" applyFont="1" applyFill="1" applyBorder="1" applyAlignment="1">
      <alignment wrapText="1"/>
    </xf>
    <xf numFmtId="0" fontId="14" fillId="7" borderId="5"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35" fillId="7" borderId="5" xfId="2" applyFont="1" applyFill="1" applyBorder="1" applyAlignment="1">
      <alignment horizontal="left" vertical="center" wrapText="1"/>
    </xf>
    <xf numFmtId="0" fontId="10" fillId="7" borderId="5" xfId="2" applyFont="1" applyFill="1" applyBorder="1" applyAlignment="1">
      <alignment horizontal="left" vertical="top" wrapText="1"/>
    </xf>
    <xf numFmtId="0" fontId="10" fillId="7" borderId="5" xfId="0" applyFont="1" applyFill="1" applyBorder="1" applyAlignment="1">
      <alignment vertical="top" wrapText="1"/>
    </xf>
    <xf numFmtId="4" fontId="10" fillId="7" borderId="5" xfId="10" applyNumberFormat="1" applyFont="1" applyFill="1" applyBorder="1" applyAlignment="1">
      <alignment vertical="top" wrapText="1"/>
    </xf>
    <xf numFmtId="0" fontId="14" fillId="7" borderId="2" xfId="2" applyFont="1" applyFill="1" applyBorder="1" applyAlignment="1">
      <alignment horizontal="left" vertical="top" wrapText="1"/>
    </xf>
    <xf numFmtId="0" fontId="10" fillId="7" borderId="5" xfId="8" applyFont="1" applyFill="1" applyBorder="1" applyAlignment="1">
      <alignment wrapText="1"/>
    </xf>
    <xf numFmtId="0" fontId="14" fillId="7" borderId="2" xfId="0" applyFont="1" applyFill="1" applyBorder="1" applyAlignment="1">
      <alignment wrapText="1"/>
    </xf>
    <xf numFmtId="0" fontId="14" fillId="7" borderId="5" xfId="0" applyFont="1" applyFill="1" applyBorder="1" applyAlignment="1">
      <alignment vertical="center" wrapText="1"/>
    </xf>
    <xf numFmtId="0" fontId="14" fillId="7" borderId="7" xfId="0" applyFont="1" applyFill="1" applyBorder="1" applyAlignment="1">
      <alignment horizontal="center"/>
    </xf>
    <xf numFmtId="0" fontId="21" fillId="7" borderId="5" xfId="0" applyFont="1" applyFill="1" applyBorder="1" applyAlignment="1">
      <alignment vertical="center" wrapText="1"/>
    </xf>
    <xf numFmtId="0" fontId="10" fillId="7" borderId="5" xfId="15" applyFont="1" applyFill="1" applyBorder="1" applyAlignment="1">
      <alignment vertical="center" wrapText="1"/>
    </xf>
    <xf numFmtId="0" fontId="15" fillId="7" borderId="3" xfId="0" applyFont="1" applyFill="1" applyBorder="1" applyAlignment="1">
      <alignment wrapText="1"/>
    </xf>
    <xf numFmtId="0" fontId="14" fillId="7" borderId="5" xfId="2" applyNumberFormat="1" applyFont="1" applyFill="1" applyBorder="1" applyAlignment="1">
      <alignment horizontal="left" vertical="center" wrapText="1"/>
    </xf>
    <xf numFmtId="0" fontId="10" fillId="7" borderId="5" xfId="8" applyFont="1" applyFill="1" applyBorder="1" applyAlignment="1">
      <alignment horizontal="left" vertical="center" wrapText="1"/>
    </xf>
    <xf numFmtId="0" fontId="14" fillId="7" borderId="0" xfId="0" applyFont="1" applyFill="1" applyBorder="1"/>
    <xf numFmtId="0" fontId="36" fillId="7" borderId="3" xfId="9" applyFont="1" applyFill="1" applyBorder="1" applyAlignment="1">
      <alignment wrapText="1"/>
    </xf>
    <xf numFmtId="0" fontId="14" fillId="0" borderId="5" xfId="0" applyFont="1" applyFill="1" applyBorder="1" applyAlignment="1">
      <alignment horizontal="left" vertical="top" wrapText="1"/>
    </xf>
    <xf numFmtId="0" fontId="14" fillId="0" borderId="3" xfId="0" applyFont="1" applyBorder="1" applyAlignment="1">
      <alignment horizontal="left" vertical="top" wrapText="1"/>
    </xf>
    <xf numFmtId="0" fontId="14" fillId="3" borderId="5" xfId="0" applyFont="1" applyFill="1" applyBorder="1" applyAlignment="1">
      <alignment wrapText="1"/>
    </xf>
    <xf numFmtId="0" fontId="14" fillId="7" borderId="5" xfId="0" applyFont="1" applyFill="1" applyBorder="1" applyAlignment="1">
      <alignment horizontal="left" vertical="center" wrapText="1"/>
    </xf>
    <xf numFmtId="0" fontId="38" fillId="7" borderId="2" xfId="8" applyFont="1" applyFill="1" applyBorder="1" applyAlignment="1">
      <alignment vertical="center"/>
    </xf>
    <xf numFmtId="0" fontId="17" fillId="3" borderId="13" xfId="0" applyFont="1" applyFill="1" applyBorder="1" applyAlignment="1">
      <alignment horizontal="center"/>
    </xf>
    <xf numFmtId="0" fontId="17" fillId="3" borderId="1" xfId="0" applyFont="1" applyFill="1" applyBorder="1" applyAlignment="1">
      <alignment horizontal="center"/>
    </xf>
    <xf numFmtId="0" fontId="31" fillId="7" borderId="3" xfId="0" applyFont="1" applyFill="1" applyBorder="1"/>
    <xf numFmtId="0" fontId="38" fillId="7" borderId="5" xfId="8" applyFont="1" applyFill="1" applyBorder="1" applyAlignment="1">
      <alignment wrapText="1"/>
    </xf>
    <xf numFmtId="0" fontId="37" fillId="7" borderId="2" xfId="0" applyFont="1" applyFill="1" applyBorder="1" applyAlignment="1">
      <alignment vertical="center" wrapText="1"/>
    </xf>
    <xf numFmtId="0" fontId="35" fillId="0" borderId="2" xfId="0" applyFont="1" applyBorder="1" applyAlignment="1">
      <alignment vertical="center" wrapText="1"/>
    </xf>
    <xf numFmtId="0" fontId="35" fillId="0" borderId="2" xfId="0" applyFont="1" applyBorder="1" applyAlignment="1">
      <alignment vertical="center"/>
    </xf>
    <xf numFmtId="0" fontId="10" fillId="7" borderId="5" xfId="0" applyFont="1" applyFill="1" applyBorder="1" applyAlignment="1">
      <alignment wrapText="1"/>
    </xf>
    <xf numFmtId="0" fontId="14" fillId="7" borderId="5" xfId="0" applyFont="1" applyFill="1" applyBorder="1" applyAlignment="1">
      <alignment horizontal="left" vertical="center" wrapText="1"/>
    </xf>
    <xf numFmtId="0" fontId="10" fillId="7" borderId="5" xfId="0" applyFont="1" applyFill="1" applyBorder="1" applyAlignment="1">
      <alignment wrapText="1"/>
    </xf>
    <xf numFmtId="0" fontId="10" fillId="7" borderId="3" xfId="0" applyFont="1" applyFill="1" applyBorder="1" applyAlignment="1">
      <alignment wrapText="1"/>
    </xf>
    <xf numFmtId="0" fontId="14" fillId="7" borderId="5" xfId="0" applyFont="1" applyFill="1" applyBorder="1" applyAlignment="1">
      <alignment horizontal="left" vertical="center" wrapText="1"/>
    </xf>
    <xf numFmtId="0" fontId="14" fillId="7" borderId="5" xfId="0" applyFont="1" applyFill="1" applyBorder="1" applyAlignment="1">
      <alignment vertical="top" wrapText="1"/>
    </xf>
    <xf numFmtId="0" fontId="14" fillId="7" borderId="2" xfId="0" applyFont="1" applyFill="1" applyBorder="1" applyAlignment="1">
      <alignment horizontal="left" vertical="center" wrapText="1"/>
    </xf>
    <xf numFmtId="0" fontId="14" fillId="7" borderId="2" xfId="0" applyFont="1" applyFill="1" applyBorder="1" applyAlignment="1">
      <alignment vertical="center" wrapText="1"/>
    </xf>
    <xf numFmtId="0" fontId="10" fillId="7" borderId="2" xfId="0" applyFont="1" applyFill="1" applyBorder="1" applyAlignment="1">
      <alignment vertical="top" wrapText="1"/>
    </xf>
    <xf numFmtId="0" fontId="35" fillId="7" borderId="2" xfId="0" applyFont="1" applyFill="1" applyBorder="1" applyAlignment="1">
      <alignment horizontal="justify" vertical="center" wrapText="1"/>
    </xf>
    <xf numFmtId="0" fontId="10" fillId="7" borderId="5" xfId="13" applyFont="1" applyFill="1" applyBorder="1" applyAlignment="1">
      <alignment vertical="top" wrapText="1"/>
    </xf>
    <xf numFmtId="2" fontId="10" fillId="7" borderId="2" xfId="0" applyNumberFormat="1" applyFont="1" applyFill="1" applyBorder="1" applyAlignment="1">
      <alignment vertical="center" wrapText="1"/>
    </xf>
    <xf numFmtId="0" fontId="35" fillId="7" borderId="2" xfId="10" applyFont="1" applyFill="1" applyBorder="1" applyAlignment="1">
      <alignment vertical="center" wrapText="1"/>
    </xf>
    <xf numFmtId="0" fontId="35" fillId="7" borderId="2" xfId="10" applyFont="1" applyFill="1" applyBorder="1" applyAlignment="1">
      <alignment wrapText="1"/>
    </xf>
    <xf numFmtId="0" fontId="35" fillId="7" borderId="2" xfId="2" applyNumberFormat="1" applyFont="1" applyFill="1" applyBorder="1" applyAlignment="1">
      <alignment horizontal="left" vertical="center" wrapText="1"/>
    </xf>
    <xf numFmtId="2" fontId="35" fillId="7" borderId="2" xfId="0" applyNumberFormat="1" applyFont="1" applyFill="1" applyBorder="1" applyAlignment="1">
      <alignment wrapText="1"/>
    </xf>
    <xf numFmtId="0" fontId="35" fillId="7" borderId="2" xfId="10" applyFont="1" applyFill="1" applyBorder="1" applyAlignment="1">
      <alignment horizontal="left" vertical="center" wrapText="1"/>
    </xf>
    <xf numFmtId="0" fontId="35" fillId="7" borderId="2" xfId="0" applyFont="1" applyFill="1" applyBorder="1" applyAlignment="1">
      <alignment vertical="center"/>
    </xf>
    <xf numFmtId="4" fontId="35" fillId="7" borderId="2" xfId="8" applyNumberFormat="1" applyFont="1" applyFill="1" applyBorder="1" applyAlignment="1">
      <alignment vertical="center"/>
    </xf>
    <xf numFmtId="0" fontId="31" fillId="7" borderId="3" xfId="0" applyFont="1" applyFill="1" applyBorder="1" applyAlignment="1"/>
    <xf numFmtId="0" fontId="37" fillId="7" borderId="2" xfId="0" applyFont="1" applyFill="1" applyBorder="1"/>
    <xf numFmtId="0" fontId="21" fillId="7" borderId="2" xfId="10" applyFont="1" applyFill="1" applyBorder="1" applyAlignment="1">
      <alignment wrapText="1"/>
    </xf>
    <xf numFmtId="0" fontId="35" fillId="7" borderId="2" xfId="8" applyFont="1" applyFill="1" applyBorder="1"/>
    <xf numFmtId="0" fontId="21" fillId="7" borderId="2" xfId="8" applyFont="1" applyFill="1" applyBorder="1"/>
    <xf numFmtId="0" fontId="35" fillId="7" borderId="2" xfId="7" applyFont="1" applyFill="1" applyBorder="1" applyAlignment="1">
      <alignment vertical="center" wrapText="1"/>
    </xf>
    <xf numFmtId="49" fontId="35" fillId="7" borderId="2" xfId="7" applyNumberFormat="1" applyFont="1" applyFill="1" applyBorder="1" applyAlignment="1">
      <alignment vertical="center" wrapText="1"/>
    </xf>
    <xf numFmtId="0" fontId="35" fillId="7" borderId="2" xfId="10" applyFont="1" applyFill="1" applyBorder="1" applyAlignment="1">
      <alignment horizontal="left" wrapText="1"/>
    </xf>
    <xf numFmtId="0" fontId="35" fillId="7" borderId="2" xfId="0" applyFont="1" applyFill="1" applyBorder="1" applyAlignment="1">
      <alignment vertical="center" wrapText="1"/>
    </xf>
    <xf numFmtId="0" fontId="10" fillId="7" borderId="2" xfId="0" applyFont="1" applyFill="1" applyBorder="1" applyAlignment="1"/>
    <xf numFmtId="0" fontId="17" fillId="7" borderId="2" xfId="0" applyFont="1" applyFill="1" applyBorder="1" applyAlignment="1">
      <alignment wrapText="1"/>
    </xf>
    <xf numFmtId="0" fontId="36" fillId="7" borderId="5" xfId="15" applyFont="1" applyFill="1" applyBorder="1" applyAlignment="1">
      <alignment wrapText="1"/>
    </xf>
    <xf numFmtId="0" fontId="35" fillId="7" borderId="5" xfId="18" applyFont="1" applyFill="1" applyBorder="1" applyAlignment="1">
      <alignment vertical="center"/>
    </xf>
    <xf numFmtId="0" fontId="10" fillId="7" borderId="5" xfId="10" applyFont="1" applyFill="1" applyBorder="1" applyAlignment="1">
      <alignment horizontal="left" vertical="center" wrapText="1"/>
    </xf>
    <xf numFmtId="0" fontId="35" fillId="7" borderId="5" xfId="16" applyFont="1" applyFill="1" applyBorder="1" applyAlignment="1">
      <alignment vertical="center" wrapText="1"/>
    </xf>
    <xf numFmtId="0" fontId="35" fillId="7" borderId="5" xfId="15" applyFont="1" applyFill="1" applyBorder="1" applyAlignment="1">
      <alignment wrapText="1"/>
    </xf>
    <xf numFmtId="0" fontId="35" fillId="7" borderId="5" xfId="15" applyFont="1" applyFill="1" applyBorder="1" applyAlignment="1">
      <alignment vertical="center" wrapText="1"/>
    </xf>
    <xf numFmtId="0" fontId="14" fillId="7" borderId="5" xfId="0" applyFont="1" applyFill="1" applyBorder="1" applyAlignment="1">
      <alignment horizontal="center" vertical="center"/>
    </xf>
    <xf numFmtId="4" fontId="14" fillId="7" borderId="6" xfId="0" applyNumberFormat="1" applyFont="1" applyFill="1" applyBorder="1" applyAlignment="1">
      <alignment horizontal="right" vertical="center"/>
    </xf>
    <xf numFmtId="0" fontId="14" fillId="7" borderId="0" xfId="0" applyFont="1" applyFill="1" applyAlignment="1">
      <alignment vertical="center"/>
    </xf>
    <xf numFmtId="0" fontId="35" fillId="7" borderId="5" xfId="10" applyFont="1" applyFill="1" applyBorder="1" applyAlignment="1">
      <alignment vertical="center" wrapText="1"/>
    </xf>
    <xf numFmtId="0" fontId="35" fillId="7" borderId="5" xfId="10" applyFont="1" applyFill="1" applyBorder="1" applyAlignment="1">
      <alignment wrapText="1"/>
    </xf>
    <xf numFmtId="0" fontId="14" fillId="7" borderId="5" xfId="0" applyFont="1" applyFill="1" applyBorder="1"/>
    <xf numFmtId="0" fontId="36" fillId="7" borderId="5" xfId="19" applyFont="1" applyFill="1" applyBorder="1" applyAlignment="1">
      <alignment vertical="center" wrapText="1"/>
    </xf>
    <xf numFmtId="0" fontId="10" fillId="7" borderId="2" xfId="10" applyFont="1" applyFill="1" applyBorder="1" applyAlignment="1">
      <alignment wrapText="1"/>
    </xf>
    <xf numFmtId="0" fontId="35" fillId="7" borderId="2" xfId="0" applyFont="1" applyFill="1" applyBorder="1" applyAlignment="1">
      <alignment vertical="top" wrapText="1"/>
    </xf>
    <xf numFmtId="0" fontId="35" fillId="7" borderId="5" xfId="0" applyFont="1" applyFill="1" applyBorder="1" applyAlignment="1">
      <alignment vertical="center"/>
    </xf>
    <xf numFmtId="0" fontId="17" fillId="7" borderId="5" xfId="0" applyFont="1" applyFill="1" applyBorder="1" applyAlignment="1">
      <alignment horizontal="center"/>
    </xf>
    <xf numFmtId="0" fontId="14" fillId="7" borderId="2" xfId="0" applyFont="1" applyFill="1" applyBorder="1"/>
    <xf numFmtId="0" fontId="35" fillId="7" borderId="5" xfId="19" applyFont="1" applyFill="1" applyBorder="1" applyAlignment="1">
      <alignment vertical="center" wrapText="1"/>
    </xf>
    <xf numFmtId="0" fontId="35" fillId="7" borderId="2" xfId="19" applyFont="1" applyFill="1" applyBorder="1" applyAlignment="1">
      <alignment vertical="center" wrapText="1"/>
    </xf>
    <xf numFmtId="0" fontId="35" fillId="7" borderId="5" xfId="5" applyFont="1" applyFill="1" applyBorder="1" applyAlignment="1">
      <alignment wrapText="1"/>
    </xf>
    <xf numFmtId="0" fontId="35" fillId="7" borderId="5" xfId="0" applyFont="1" applyFill="1" applyBorder="1" applyAlignment="1">
      <alignment horizontal="left" vertical="center" wrapText="1"/>
    </xf>
    <xf numFmtId="0" fontId="35" fillId="7" borderId="5" xfId="11" applyFont="1" applyFill="1" applyBorder="1" applyAlignment="1">
      <alignment wrapText="1"/>
    </xf>
    <xf numFmtId="0" fontId="35" fillId="7" borderId="3" xfId="0" applyFont="1" applyFill="1" applyBorder="1"/>
    <xf numFmtId="0" fontId="21" fillId="7" borderId="5" xfId="2" applyNumberFormat="1" applyFont="1" applyFill="1" applyBorder="1" applyAlignment="1">
      <alignment horizontal="left" vertical="center" wrapText="1"/>
    </xf>
    <xf numFmtId="0" fontId="37" fillId="7" borderId="5" xfId="19" applyFont="1" applyFill="1" applyBorder="1" applyAlignment="1">
      <alignment vertical="center"/>
    </xf>
    <xf numFmtId="4" fontId="35" fillId="7" borderId="2" xfId="10" applyNumberFormat="1" applyFont="1" applyFill="1" applyBorder="1"/>
    <xf numFmtId="0" fontId="35" fillId="7" borderId="5" xfId="15" applyFont="1" applyFill="1" applyBorder="1" applyAlignment="1">
      <alignment horizontal="left" vertical="center" wrapText="1"/>
    </xf>
    <xf numFmtId="4" fontId="35" fillId="7" borderId="5" xfId="10" applyNumberFormat="1" applyFont="1" applyFill="1" applyBorder="1"/>
    <xf numFmtId="0" fontId="21" fillId="7" borderId="2" xfId="0" applyFont="1" applyFill="1" applyBorder="1" applyAlignment="1">
      <alignment horizontal="left" wrapText="1"/>
    </xf>
    <xf numFmtId="0" fontId="21" fillId="7" borderId="2" xfId="0" applyFont="1" applyFill="1" applyBorder="1" applyAlignment="1">
      <alignment vertical="center" wrapText="1"/>
    </xf>
    <xf numFmtId="0" fontId="49" fillId="9" borderId="2" xfId="0" applyFont="1" applyFill="1" applyBorder="1" applyAlignment="1">
      <alignment vertical="center"/>
    </xf>
    <xf numFmtId="0" fontId="21" fillId="7" borderId="5" xfId="0" applyFont="1" applyFill="1" applyBorder="1" applyAlignment="1">
      <alignment horizontal="left" vertical="center" wrapText="1"/>
    </xf>
    <xf numFmtId="0" fontId="9" fillId="7" borderId="3" xfId="0" applyFont="1" applyFill="1" applyBorder="1"/>
    <xf numFmtId="0" fontId="35" fillId="7" borderId="5" xfId="13" applyFont="1" applyFill="1" applyBorder="1" applyAlignment="1">
      <alignment horizontal="left" wrapText="1"/>
    </xf>
    <xf numFmtId="0" fontId="14" fillId="7" borderId="5" xfId="0" applyFont="1" applyFill="1" applyBorder="1" applyAlignment="1"/>
    <xf numFmtId="4" fontId="21" fillId="7" borderId="5" xfId="10" applyNumberFormat="1" applyFont="1" applyFill="1" applyBorder="1"/>
    <xf numFmtId="0" fontId="35" fillId="7" borderId="5" xfId="16" applyFont="1" applyFill="1" applyBorder="1"/>
    <xf numFmtId="0" fontId="35" fillId="7" borderId="5" xfId="8" applyFont="1" applyFill="1" applyBorder="1" applyAlignment="1">
      <alignment vertical="center"/>
    </xf>
    <xf numFmtId="0" fontId="31" fillId="7" borderId="5" xfId="0" applyFont="1" applyFill="1" applyBorder="1"/>
    <xf numFmtId="4" fontId="35" fillId="7" borderId="5" xfId="10" applyNumberFormat="1" applyFont="1" applyFill="1" applyBorder="1" applyAlignment="1">
      <alignment vertical="top"/>
    </xf>
    <xf numFmtId="0" fontId="37" fillId="7" borderId="2" xfId="16" applyFont="1" applyFill="1" applyBorder="1" applyAlignment="1">
      <alignment vertical="center" wrapText="1"/>
    </xf>
    <xf numFmtId="0" fontId="35" fillId="7" borderId="2" xfId="0" applyFont="1" applyFill="1" applyBorder="1" applyAlignment="1">
      <alignment wrapText="1"/>
    </xf>
    <xf numFmtId="0" fontId="10" fillId="7" borderId="2" xfId="2" applyNumberFormat="1" applyFont="1" applyFill="1" applyBorder="1" applyAlignment="1">
      <alignment horizontal="left" vertical="center" wrapText="1"/>
    </xf>
    <xf numFmtId="0" fontId="31" fillId="7" borderId="2" xfId="2" applyNumberFormat="1" applyFont="1" applyFill="1" applyBorder="1" applyAlignment="1">
      <alignment horizontal="left" vertical="center" wrapText="1"/>
    </xf>
    <xf numFmtId="0" fontId="10" fillId="7" borderId="5" xfId="10" applyFont="1" applyFill="1" applyBorder="1" applyAlignment="1">
      <alignment wrapText="1"/>
    </xf>
    <xf numFmtId="0" fontId="14" fillId="7" borderId="3" xfId="0" applyFont="1" applyFill="1" applyBorder="1" applyAlignment="1">
      <alignment horizontal="left" vertical="top" wrapText="1"/>
    </xf>
    <xf numFmtId="0" fontId="10" fillId="7" borderId="5" xfId="5" applyFont="1" applyFill="1" applyBorder="1" applyAlignment="1">
      <alignment vertical="center" wrapText="1"/>
    </xf>
    <xf numFmtId="0" fontId="31" fillId="7" borderId="5" xfId="2" applyNumberFormat="1" applyFont="1" applyFill="1" applyBorder="1" applyAlignment="1">
      <alignment horizontal="left" vertical="center" wrapText="1"/>
    </xf>
    <xf numFmtId="0" fontId="31" fillId="7" borderId="5" xfId="10" applyFont="1" applyFill="1" applyBorder="1" applyAlignment="1">
      <alignment vertical="center" wrapText="1"/>
    </xf>
    <xf numFmtId="0" fontId="36" fillId="7" borderId="5" xfId="2" applyNumberFormat="1" applyFont="1" applyFill="1" applyBorder="1" applyAlignment="1">
      <alignment horizontal="left" vertical="center" wrapText="1"/>
    </xf>
    <xf numFmtId="0" fontId="36" fillId="7" borderId="5" xfId="7" applyFont="1" applyFill="1" applyBorder="1" applyAlignment="1">
      <alignment vertical="center" wrapText="1"/>
    </xf>
    <xf numFmtId="0" fontId="36" fillId="7" borderId="5" xfId="8" applyFont="1" applyFill="1" applyBorder="1" applyAlignment="1">
      <alignment vertical="center" wrapText="1"/>
    </xf>
    <xf numFmtId="0" fontId="17" fillId="7" borderId="5" xfId="0" applyFont="1" applyFill="1" applyBorder="1" applyAlignment="1"/>
    <xf numFmtId="0" fontId="17" fillId="7" borderId="3" xfId="0" applyFont="1" applyFill="1" applyBorder="1" applyAlignment="1"/>
    <xf numFmtId="0" fontId="10" fillId="7" borderId="5" xfId="16" applyFont="1" applyFill="1" applyBorder="1" applyAlignment="1">
      <alignment wrapText="1"/>
    </xf>
    <xf numFmtId="2" fontId="35" fillId="7" borderId="5" xfId="0" applyNumberFormat="1" applyFont="1" applyFill="1" applyBorder="1" applyAlignment="1">
      <alignment vertical="center" wrapText="1"/>
    </xf>
    <xf numFmtId="0" fontId="35" fillId="7" borderId="2" xfId="16" applyFont="1" applyFill="1" applyBorder="1"/>
    <xf numFmtId="0" fontId="35" fillId="7" borderId="2" xfId="8" applyFont="1" applyFill="1" applyBorder="1" applyAlignment="1">
      <alignment vertical="center"/>
    </xf>
    <xf numFmtId="0" fontId="35" fillId="7" borderId="2" xfId="16" applyFont="1" applyFill="1" applyBorder="1" applyAlignment="1">
      <alignment wrapText="1"/>
    </xf>
    <xf numFmtId="0" fontId="35" fillId="7" borderId="2" xfId="8" applyFont="1" applyFill="1" applyBorder="1" applyAlignment="1">
      <alignment horizontal="left" vertical="center"/>
    </xf>
    <xf numFmtId="0" fontId="35" fillId="7" borderId="2" xfId="8" applyFont="1" applyFill="1" applyBorder="1" applyAlignment="1">
      <alignment vertical="center" wrapText="1"/>
    </xf>
    <xf numFmtId="0" fontId="35" fillId="7" borderId="2" xfId="16" applyFont="1" applyFill="1" applyBorder="1" applyAlignment="1">
      <alignment vertical="center" wrapText="1"/>
    </xf>
    <xf numFmtId="4" fontId="35" fillId="7" borderId="2" xfId="10" applyNumberFormat="1" applyFont="1" applyFill="1" applyBorder="1" applyAlignment="1">
      <alignment vertical="center" wrapText="1"/>
    </xf>
    <xf numFmtId="4" fontId="35" fillId="7" borderId="2" xfId="10" applyNumberFormat="1" applyFont="1" applyFill="1" applyBorder="1" applyAlignment="1">
      <alignment vertical="center"/>
    </xf>
    <xf numFmtId="0" fontId="35" fillId="7" borderId="2" xfId="15" applyFont="1" applyFill="1" applyBorder="1" applyAlignment="1">
      <alignment vertical="center" wrapText="1"/>
    </xf>
    <xf numFmtId="0" fontId="10" fillId="7" borderId="1" xfId="0" applyFont="1" applyFill="1" applyBorder="1" applyAlignment="1">
      <alignment horizontal="center"/>
    </xf>
    <xf numFmtId="0" fontId="10" fillId="7" borderId="5" xfId="8" applyFont="1" applyFill="1" applyBorder="1" applyAlignment="1">
      <alignment vertical="center" wrapText="1"/>
    </xf>
    <xf numFmtId="4" fontId="35" fillId="7" borderId="5" xfId="10" applyNumberFormat="1" applyFont="1" applyFill="1" applyBorder="1" applyAlignment="1">
      <alignment vertical="center" wrapText="1"/>
    </xf>
    <xf numFmtId="0" fontId="14" fillId="7" borderId="5" xfId="2" applyFont="1" applyFill="1" applyBorder="1" applyAlignment="1">
      <alignment horizontal="left" vertical="center" wrapText="1"/>
    </xf>
    <xf numFmtId="0" fontId="10" fillId="7" borderId="8" xfId="0" applyFont="1" applyFill="1" applyBorder="1" applyAlignment="1">
      <alignment vertical="top" wrapText="1"/>
    </xf>
    <xf numFmtId="0" fontId="10" fillId="7" borderId="8" xfId="10" applyFont="1" applyFill="1" applyBorder="1" applyAlignment="1">
      <alignment horizontal="left" wrapText="1"/>
    </xf>
    <xf numFmtId="0" fontId="11" fillId="7" borderId="3" xfId="0" applyFont="1" applyFill="1" applyBorder="1"/>
    <xf numFmtId="0" fontId="35" fillId="7" borderId="2" xfId="11" applyFont="1" applyFill="1" applyBorder="1" applyAlignment="1">
      <alignment wrapText="1"/>
    </xf>
    <xf numFmtId="0" fontId="35" fillId="7" borderId="2" xfId="11" applyFont="1" applyFill="1" applyBorder="1" applyAlignment="1">
      <alignment horizontal="left" wrapText="1"/>
    </xf>
    <xf numFmtId="0" fontId="10" fillId="7" borderId="2" xfId="10" applyFont="1" applyFill="1" applyBorder="1" applyAlignment="1">
      <alignment horizontal="left" wrapText="1"/>
    </xf>
    <xf numFmtId="0" fontId="21" fillId="7" borderId="2" xfId="5" applyFont="1" applyFill="1" applyBorder="1" applyAlignment="1">
      <alignment wrapText="1"/>
    </xf>
    <xf numFmtId="0" fontId="10" fillId="7" borderId="0" xfId="0" applyFont="1" applyFill="1" applyBorder="1" applyAlignment="1">
      <alignment horizontal="center" vertical="center"/>
    </xf>
    <xf numFmtId="0" fontId="10" fillId="7" borderId="0" xfId="0" applyFont="1" applyFill="1" applyAlignment="1">
      <alignment horizontal="center" vertical="center"/>
    </xf>
    <xf numFmtId="0" fontId="21" fillId="7" borderId="2" xfId="5" applyFont="1" applyFill="1" applyBorder="1" applyAlignment="1">
      <alignment vertical="center" wrapText="1"/>
    </xf>
    <xf numFmtId="0" fontId="10" fillId="7" borderId="2" xfId="5" applyFont="1" applyFill="1" applyBorder="1" applyAlignment="1">
      <alignment wrapText="1"/>
    </xf>
    <xf numFmtId="0" fontId="10" fillId="7" borderId="2" xfId="10" applyFont="1" applyFill="1" applyBorder="1" applyAlignment="1">
      <alignment vertical="center" wrapText="1"/>
    </xf>
    <xf numFmtId="0" fontId="35" fillId="7" borderId="5" xfId="19" applyFont="1" applyFill="1" applyBorder="1" applyAlignment="1">
      <alignment vertical="top" wrapText="1"/>
    </xf>
    <xf numFmtId="0" fontId="21" fillId="7" borderId="5" xfId="9" applyFont="1" applyFill="1" applyBorder="1" applyAlignment="1">
      <alignment vertical="center" wrapText="1"/>
    </xf>
    <xf numFmtId="0" fontId="11" fillId="7" borderId="2" xfId="0" applyFont="1" applyFill="1" applyBorder="1" applyAlignment="1"/>
    <xf numFmtId="0" fontId="35" fillId="7" borderId="5" xfId="16" applyFont="1" applyFill="1" applyBorder="1" applyAlignment="1">
      <alignment wrapText="1"/>
    </xf>
    <xf numFmtId="0" fontId="35" fillId="7" borderId="5" xfId="8" applyFont="1" applyFill="1" applyBorder="1"/>
    <xf numFmtId="0" fontId="35" fillId="7" borderId="5" xfId="8" applyFont="1" applyFill="1" applyBorder="1" applyAlignment="1">
      <alignment horizontal="left" vertical="center"/>
    </xf>
    <xf numFmtId="4" fontId="35" fillId="7" borderId="5" xfId="10" applyNumberFormat="1" applyFont="1" applyFill="1" applyBorder="1" applyAlignment="1">
      <alignment vertical="center"/>
    </xf>
    <xf numFmtId="4" fontId="35" fillId="7" borderId="5" xfId="10" applyNumberFormat="1" applyFont="1" applyFill="1" applyBorder="1" applyAlignment="1">
      <alignment horizontal="left" vertical="center"/>
    </xf>
    <xf numFmtId="0" fontId="37" fillId="7" borderId="2" xfId="8" applyFont="1" applyFill="1" applyBorder="1"/>
    <xf numFmtId="0" fontId="21" fillId="7" borderId="3" xfId="5" applyFont="1" applyFill="1" applyBorder="1" applyAlignment="1">
      <alignment wrapText="1"/>
    </xf>
    <xf numFmtId="0" fontId="21" fillId="7" borderId="5" xfId="5" applyFont="1" applyFill="1" applyBorder="1" applyAlignment="1">
      <alignment wrapText="1"/>
    </xf>
    <xf numFmtId="0" fontId="21" fillId="7" borderId="2" xfId="0" applyFont="1" applyFill="1" applyBorder="1" applyAlignment="1">
      <alignment horizontal="left" vertical="top" wrapText="1"/>
    </xf>
    <xf numFmtId="0" fontId="0" fillId="7" borderId="5" xfId="0" applyFill="1" applyBorder="1" applyAlignment="1">
      <alignment wrapText="1"/>
    </xf>
    <xf numFmtId="0" fontId="14" fillId="6" borderId="2" xfId="0" applyFont="1" applyFill="1" applyBorder="1" applyAlignment="1">
      <alignment vertical="center" wrapText="1"/>
    </xf>
    <xf numFmtId="0" fontId="51" fillId="7" borderId="5" xfId="15" applyFont="1" applyFill="1" applyBorder="1" applyAlignment="1">
      <alignment vertical="center" wrapText="1"/>
    </xf>
    <xf numFmtId="0" fontId="51" fillId="7" borderId="5" xfId="10" applyFont="1" applyFill="1" applyBorder="1" applyAlignment="1">
      <alignment vertical="center" wrapText="1"/>
    </xf>
    <xf numFmtId="0" fontId="50" fillId="6" borderId="5" xfId="15" applyFont="1" applyFill="1" applyBorder="1" applyAlignment="1">
      <alignment vertical="center" wrapText="1"/>
    </xf>
    <xf numFmtId="0" fontId="26" fillId="7" borderId="7" xfId="0" applyFont="1" applyFill="1" applyBorder="1" applyAlignment="1">
      <alignment vertical="center" wrapText="1"/>
    </xf>
    <xf numFmtId="0" fontId="0" fillId="7" borderId="0" xfId="0" applyFill="1" applyAlignment="1">
      <alignment vertical="center" wrapText="1"/>
    </xf>
    <xf numFmtId="0" fontId="0" fillId="7" borderId="7" xfId="0" applyFill="1" applyBorder="1" applyAlignment="1">
      <alignment vertical="center" wrapText="1"/>
    </xf>
    <xf numFmtId="0" fontId="9" fillId="0" borderId="0" xfId="0" applyFont="1" applyAlignment="1">
      <alignment horizontal="center"/>
    </xf>
    <xf numFmtId="14" fontId="17" fillId="0" borderId="0" xfId="0" applyNumberFormat="1" applyFont="1" applyAlignment="1">
      <alignment horizontal="right" vertical="center"/>
    </xf>
    <xf numFmtId="0" fontId="0" fillId="0" borderId="0" xfId="0" applyAlignment="1">
      <alignment horizontal="right" vertical="center"/>
    </xf>
    <xf numFmtId="0" fontId="14" fillId="0" borderId="0" xfId="0" applyFont="1" applyAlignment="1"/>
    <xf numFmtId="0" fontId="0" fillId="0" borderId="0" xfId="0" applyAlignment="1"/>
    <xf numFmtId="0" fontId="10" fillId="0" borderId="0" xfId="0" applyFont="1" applyAlignment="1">
      <alignment vertical="center"/>
    </xf>
    <xf numFmtId="0" fontId="10" fillId="0" borderId="0" xfId="0" applyFont="1" applyAlignment="1">
      <alignment horizontal="left" vertical="center"/>
    </xf>
    <xf numFmtId="0" fontId="17" fillId="0" borderId="5" xfId="0"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0" fillId="0" borderId="0" xfId="0" applyAlignment="1">
      <alignment horizontal="center" vertical="center"/>
    </xf>
    <xf numFmtId="0" fontId="10" fillId="0" borderId="0" xfId="0" applyFont="1" applyAlignment="1">
      <alignment horizontal="center"/>
    </xf>
    <xf numFmtId="0" fontId="0" fillId="0" borderId="0" xfId="0" applyAlignment="1">
      <alignment horizont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17" fillId="0" borderId="5" xfId="0" applyFont="1" applyBorder="1" applyAlignment="1">
      <alignment horizontal="center"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8" xfId="0" applyFont="1" applyBorder="1" applyAlignment="1">
      <alignment horizontal="center" vertical="center" wrapText="1"/>
    </xf>
    <xf numFmtId="0" fontId="17" fillId="0" borderId="7" xfId="0" applyFont="1" applyBorder="1" applyAlignment="1">
      <alignment horizontal="center" wrapText="1"/>
    </xf>
    <xf numFmtId="0" fontId="17" fillId="0" borderId="9" xfId="0" applyFont="1" applyBorder="1" applyAlignment="1">
      <alignment horizontal="center" wrapText="1"/>
    </xf>
    <xf numFmtId="0" fontId="9" fillId="2" borderId="18" xfId="0" applyFont="1" applyFill="1" applyBorder="1" applyAlignment="1">
      <alignment horizontal="left"/>
    </xf>
    <xf numFmtId="0" fontId="9" fillId="2" borderId="12" xfId="0" applyFont="1" applyFill="1" applyBorder="1" applyAlignment="1">
      <alignment horizontal="left"/>
    </xf>
    <xf numFmtId="0" fontId="9" fillId="2" borderId="14" xfId="0" applyFont="1" applyFill="1" applyBorder="1" applyAlignment="1">
      <alignment horizontal="left"/>
    </xf>
    <xf numFmtId="0" fontId="9" fillId="0" borderId="18" xfId="0" applyFont="1" applyFill="1" applyBorder="1" applyAlignment="1">
      <alignment horizontal="left"/>
    </xf>
    <xf numFmtId="0" fontId="9" fillId="0" borderId="12" xfId="0" applyFont="1" applyFill="1" applyBorder="1" applyAlignment="1">
      <alignment horizontal="left"/>
    </xf>
    <xf numFmtId="0" fontId="9" fillId="0" borderId="14" xfId="0" applyFont="1" applyFill="1" applyBorder="1" applyAlignment="1">
      <alignment horizontal="left"/>
    </xf>
    <xf numFmtId="0" fontId="9" fillId="4" borderId="18" xfId="0" applyFont="1" applyFill="1" applyBorder="1" applyAlignment="1">
      <alignment horizontal="left" wrapText="1"/>
    </xf>
    <xf numFmtId="0" fontId="9" fillId="4" borderId="12" xfId="0" applyFont="1" applyFill="1" applyBorder="1" applyAlignment="1">
      <alignment horizontal="left" wrapText="1"/>
    </xf>
    <xf numFmtId="0" fontId="9" fillId="4" borderId="14" xfId="0" applyFont="1" applyFill="1" applyBorder="1" applyAlignment="1">
      <alignment horizontal="left" wrapText="1"/>
    </xf>
    <xf numFmtId="0" fontId="26"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7" borderId="0" xfId="0" applyFill="1" applyAlignment="1">
      <alignment wrapText="1"/>
    </xf>
    <xf numFmtId="0" fontId="0" fillId="0" borderId="0" xfId="0" applyAlignment="1">
      <alignment wrapText="1"/>
    </xf>
    <xf numFmtId="0" fontId="17" fillId="4" borderId="18" xfId="0" applyFont="1" applyFill="1" applyBorder="1" applyAlignment="1"/>
    <xf numFmtId="0" fontId="0" fillId="4" borderId="12" xfId="0" applyFill="1" applyBorder="1" applyAlignment="1"/>
    <xf numFmtId="0" fontId="0" fillId="4" borderId="14" xfId="0" applyFill="1" applyBorder="1" applyAlignment="1"/>
    <xf numFmtId="0" fontId="14" fillId="7" borderId="7" xfId="0" applyFont="1" applyFill="1" applyBorder="1" applyAlignment="1">
      <alignment horizontal="center" vertical="center" wrapText="1"/>
    </xf>
    <xf numFmtId="0" fontId="14" fillId="7" borderId="0" xfId="0" applyFont="1" applyFill="1" applyAlignment="1">
      <alignment horizontal="center" vertical="center" wrapText="1"/>
    </xf>
    <xf numFmtId="0" fontId="25" fillId="7" borderId="7" xfId="0" applyFont="1" applyFill="1" applyBorder="1" applyAlignment="1">
      <alignment horizontal="center" vertical="center" wrapText="1"/>
    </xf>
    <xf numFmtId="0" fontId="10" fillId="0" borderId="7" xfId="0" applyFont="1" applyBorder="1" applyAlignment="1">
      <alignment vertical="center" wrapText="1"/>
    </xf>
    <xf numFmtId="0" fontId="0" fillId="0" borderId="7" xfId="0" applyBorder="1" applyAlignment="1">
      <alignment wrapText="1"/>
    </xf>
    <xf numFmtId="0" fontId="0" fillId="0" borderId="0" xfId="0" applyAlignment="1">
      <alignment vertical="center" wrapText="1"/>
    </xf>
    <xf numFmtId="0" fontId="0" fillId="0" borderId="7" xfId="0"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vertical="center" wrapText="1"/>
    </xf>
    <xf numFmtId="0" fontId="26" fillId="7" borderId="7" xfId="0" applyFont="1" applyFill="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5" fillId="7" borderId="7" xfId="0" applyFont="1" applyFill="1" applyBorder="1" applyAlignment="1">
      <alignment vertical="center" wrapText="1"/>
    </xf>
    <xf numFmtId="0" fontId="9" fillId="4" borderId="18" xfId="0" applyFont="1" applyFill="1" applyBorder="1" applyAlignment="1">
      <alignment horizontal="left"/>
    </xf>
    <xf numFmtId="0" fontId="9" fillId="4" borderId="12" xfId="0" applyFont="1" applyFill="1" applyBorder="1" applyAlignment="1">
      <alignment horizontal="left"/>
    </xf>
    <xf numFmtId="0" fontId="9" fillId="4" borderId="14" xfId="0" applyFont="1" applyFill="1" applyBorder="1" applyAlignment="1">
      <alignment horizontal="left"/>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9" fillId="4" borderId="9" xfId="0" applyFont="1" applyFill="1" applyBorder="1" applyAlignment="1">
      <alignment horizontal="left" wrapText="1"/>
    </xf>
    <xf numFmtId="0" fontId="10"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0" fillId="7" borderId="7" xfId="0" applyFont="1" applyFill="1" applyBorder="1" applyAlignment="1">
      <alignment vertical="center" wrapText="1"/>
    </xf>
    <xf numFmtId="0" fontId="10" fillId="7" borderId="0" xfId="0" applyFont="1" applyFill="1" applyBorder="1" applyAlignment="1">
      <alignment vertical="center" wrapText="1"/>
    </xf>
    <xf numFmtId="0" fontId="10" fillId="7" borderId="0" xfId="0" applyFont="1" applyFill="1" applyAlignment="1">
      <alignment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9" fillId="0" borderId="8" xfId="0" applyFont="1" applyFill="1" applyBorder="1" applyAlignment="1">
      <alignment horizontal="left" wrapText="1"/>
    </xf>
    <xf numFmtId="0" fontId="9" fillId="0" borderId="13" xfId="0" applyFont="1" applyFill="1" applyBorder="1" applyAlignment="1">
      <alignment horizontal="left" wrapText="1"/>
    </xf>
    <xf numFmtId="0" fontId="9" fillId="0" borderId="16" xfId="0" applyFont="1" applyFill="1" applyBorder="1" applyAlignment="1">
      <alignment horizontal="left" wrapText="1"/>
    </xf>
    <xf numFmtId="0" fontId="25" fillId="7" borderId="7" xfId="0" applyFont="1" applyFill="1"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25"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9" fillId="8" borderId="18" xfId="0" applyFont="1" applyFill="1" applyBorder="1" applyAlignment="1">
      <alignment horizontal="left" wrapText="1"/>
    </xf>
    <xf numFmtId="0" fontId="9"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10" fillId="7" borderId="7" xfId="0" applyFont="1" applyFill="1" applyBorder="1" applyAlignment="1">
      <alignment horizontal="left" vertical="top" wrapText="1"/>
    </xf>
    <xf numFmtId="0" fontId="25" fillId="7" borderId="7" xfId="0" applyFont="1" applyFill="1" applyBorder="1" applyAlignment="1">
      <alignment horizontal="center" vertical="center"/>
    </xf>
    <xf numFmtId="0" fontId="10" fillId="7" borderId="7" xfId="0" applyFont="1" applyFill="1" applyBorder="1" applyAlignment="1"/>
    <xf numFmtId="0" fontId="10" fillId="7" borderId="0" xfId="0" applyFont="1" applyFill="1" applyBorder="1" applyAlignment="1"/>
    <xf numFmtId="0" fontId="10"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10" fillId="7" borderId="5" xfId="0" applyFont="1" applyFill="1" applyBorder="1" applyAlignment="1">
      <alignment wrapText="1"/>
    </xf>
    <xf numFmtId="0" fontId="10" fillId="7" borderId="3" xfId="0" applyFont="1" applyFill="1" applyBorder="1" applyAlignment="1">
      <alignment wrapText="1"/>
    </xf>
    <xf numFmtId="0" fontId="14" fillId="7" borderId="5"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0" xfId="0" applyFont="1" applyFill="1" applyAlignment="1">
      <alignment vertical="center" wrapText="1"/>
    </xf>
    <xf numFmtId="0" fontId="26" fillId="3" borderId="7" xfId="0" applyFont="1" applyFill="1" applyBorder="1" applyAlignment="1">
      <alignment vertical="center" wrapText="1"/>
    </xf>
    <xf numFmtId="0" fontId="26" fillId="3" borderId="0" xfId="0" applyFont="1" applyFill="1" applyAlignment="1">
      <alignment vertical="center" wrapText="1"/>
    </xf>
    <xf numFmtId="0" fontId="25" fillId="7" borderId="0" xfId="0" applyFont="1" applyFill="1" applyAlignment="1">
      <alignment horizontal="center" vertical="center" wrapText="1"/>
    </xf>
    <xf numFmtId="0" fontId="26" fillId="0" borderId="7" xfId="0" applyFont="1" applyFill="1" applyBorder="1" applyAlignment="1">
      <alignment vertical="center" wrapText="1"/>
    </xf>
    <xf numFmtId="0" fontId="26" fillId="0" borderId="0" xfId="0" applyFont="1" applyFill="1" applyBorder="1" applyAlignment="1">
      <alignment vertical="center" wrapText="1"/>
    </xf>
    <xf numFmtId="0" fontId="26" fillId="0" borderId="0" xfId="0" applyFont="1" applyFill="1" applyAlignment="1">
      <alignment vertical="center" wrapText="1"/>
    </xf>
    <xf numFmtId="0" fontId="25" fillId="7" borderId="0" xfId="0" applyFont="1" applyFill="1" applyAlignment="1">
      <alignment vertical="center" wrapText="1"/>
    </xf>
    <xf numFmtId="0" fontId="26" fillId="7" borderId="0" xfId="0" applyFont="1" applyFill="1" applyAlignment="1">
      <alignment horizontal="center" wrapText="1"/>
    </xf>
    <xf numFmtId="0" fontId="0" fillId="7" borderId="0" xfId="0" applyFill="1" applyAlignment="1">
      <alignment horizontal="center" wrapText="1"/>
    </xf>
    <xf numFmtId="0" fontId="0" fillId="7" borderId="7" xfId="0" applyFill="1" applyBorder="1" applyAlignment="1">
      <alignment horizontal="center" wrapText="1"/>
    </xf>
    <xf numFmtId="0" fontId="14" fillId="7" borderId="7" xfId="0" applyFont="1" applyFill="1" applyBorder="1" applyAlignment="1">
      <alignment horizontal="left" vertical="center" wrapText="1"/>
    </xf>
    <xf numFmtId="0" fontId="14" fillId="7" borderId="0" xfId="0" applyFont="1" applyFill="1" applyAlignment="1">
      <alignment horizontal="left" vertical="center" wrapText="1"/>
    </xf>
    <xf numFmtId="0" fontId="14" fillId="0" borderId="7" xfId="0" applyFont="1" applyFill="1" applyBorder="1" applyAlignment="1">
      <alignment vertical="center" wrapText="1"/>
    </xf>
    <xf numFmtId="0" fontId="14" fillId="7" borderId="7" xfId="0" applyFont="1" applyFill="1" applyBorder="1" applyAlignment="1">
      <alignment vertical="center" wrapText="1"/>
    </xf>
    <xf numFmtId="0" fontId="26" fillId="7" borderId="7" xfId="0" applyFont="1" applyFill="1" applyBorder="1" applyAlignment="1">
      <alignment horizontal="left" vertical="top" wrapText="1"/>
    </xf>
    <xf numFmtId="0" fontId="26" fillId="7" borderId="0" xfId="0" applyFont="1" applyFill="1" applyAlignment="1">
      <alignment horizontal="left" vertical="top" wrapText="1"/>
    </xf>
    <xf numFmtId="0" fontId="14" fillId="0" borderId="7"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7" xfId="0" applyFont="1" applyFill="1" applyBorder="1" applyAlignment="1">
      <alignment horizontal="left" vertical="center" wrapText="1"/>
    </xf>
    <xf numFmtId="0" fontId="14" fillId="0" borderId="0" xfId="0" applyFont="1" applyFill="1" applyAlignment="1">
      <alignment horizontal="left" vertical="center" wrapText="1"/>
    </xf>
    <xf numFmtId="0" fontId="26" fillId="0" borderId="7" xfId="0" applyFont="1" applyFill="1" applyBorder="1" applyAlignment="1">
      <alignment horizontal="left" vertical="center" wrapText="1"/>
    </xf>
    <xf numFmtId="0" fontId="26" fillId="0" borderId="0" xfId="0" applyFont="1" applyFill="1" applyAlignment="1">
      <alignment horizontal="left" vertical="center" wrapText="1"/>
    </xf>
    <xf numFmtId="0" fontId="10" fillId="7" borderId="7" xfId="0" applyFont="1" applyFill="1" applyBorder="1" applyAlignment="1">
      <alignment horizontal="center" vertical="center" wrapText="1"/>
    </xf>
    <xf numFmtId="0" fontId="10" fillId="7" borderId="0" xfId="0" applyFont="1" applyFill="1" applyAlignment="1">
      <alignment horizontal="center" vertical="center" wrapText="1"/>
    </xf>
    <xf numFmtId="0" fontId="9" fillId="3" borderId="18" xfId="0" applyFont="1" applyFill="1" applyBorder="1" applyAlignment="1">
      <alignment horizontal="left"/>
    </xf>
    <xf numFmtId="0" fontId="9" fillId="3" borderId="12" xfId="0" applyFont="1" applyFill="1" applyBorder="1" applyAlignment="1">
      <alignment horizontal="left"/>
    </xf>
    <xf numFmtId="0" fontId="9" fillId="3" borderId="14" xfId="0" applyFont="1" applyFill="1" applyBorder="1" applyAlignment="1">
      <alignment horizontal="left"/>
    </xf>
    <xf numFmtId="0" fontId="0" fillId="0" borderId="12" xfId="0" applyBorder="1" applyAlignment="1"/>
    <xf numFmtId="0" fontId="0" fillId="0" borderId="14" xfId="0" applyBorder="1" applyAlignment="1"/>
    <xf numFmtId="0" fontId="47" fillId="7" borderId="0" xfId="0" applyFont="1" applyFill="1" applyBorder="1" applyAlignment="1">
      <alignment horizontal="left" vertical="center" wrapText="1"/>
    </xf>
    <xf numFmtId="0" fontId="9" fillId="8" borderId="14" xfId="0" applyFont="1" applyFill="1" applyBorder="1" applyAlignment="1">
      <alignment horizontal="left" wrapText="1"/>
    </xf>
    <xf numFmtId="0" fontId="0" fillId="0" borderId="0" xfId="0" applyAlignment="1">
      <alignment horizontal="center" wrapText="1"/>
    </xf>
    <xf numFmtId="0" fontId="9" fillId="2" borderId="8" xfId="0" applyFont="1" applyFill="1" applyBorder="1" applyAlignment="1">
      <alignment horizontal="left"/>
    </xf>
    <xf numFmtId="0" fontId="9" fillId="2" borderId="13" xfId="0" applyFont="1" applyFill="1" applyBorder="1" applyAlignment="1">
      <alignment horizontal="left"/>
    </xf>
    <xf numFmtId="0" fontId="9" fillId="2" borderId="16" xfId="0" applyFont="1" applyFill="1" applyBorder="1" applyAlignment="1">
      <alignment horizontal="left"/>
    </xf>
    <xf numFmtId="0" fontId="14" fillId="7" borderId="7" xfId="0" applyFont="1" applyFill="1" applyBorder="1" applyAlignment="1">
      <alignment wrapText="1"/>
    </xf>
    <xf numFmtId="0" fontId="14" fillId="7" borderId="0" xfId="0" applyFont="1" applyFill="1" applyAlignment="1">
      <alignment wrapText="1"/>
    </xf>
    <xf numFmtId="0" fontId="26" fillId="3" borderId="7" xfId="0" applyFont="1" applyFill="1" applyBorder="1" applyAlignment="1">
      <alignment wrapText="1"/>
    </xf>
    <xf numFmtId="0" fontId="26" fillId="3" borderId="0" xfId="0" applyFont="1" applyFill="1" applyAlignment="1">
      <alignment wrapText="1"/>
    </xf>
    <xf numFmtId="0" fontId="17" fillId="6" borderId="18" xfId="0" applyFont="1" applyFill="1" applyBorder="1" applyAlignment="1">
      <alignment horizontal="left"/>
    </xf>
    <xf numFmtId="0" fontId="17" fillId="6" borderId="12" xfId="0" applyFont="1" applyFill="1" applyBorder="1" applyAlignment="1">
      <alignment horizontal="left"/>
    </xf>
    <xf numFmtId="0" fontId="17" fillId="6" borderId="14" xfId="0" applyFont="1" applyFill="1" applyBorder="1" applyAlignment="1">
      <alignment horizontal="left"/>
    </xf>
    <xf numFmtId="0" fontId="17" fillId="4" borderId="18" xfId="0" applyFont="1" applyFill="1" applyBorder="1" applyAlignment="1">
      <alignment horizontal="left"/>
    </xf>
    <xf numFmtId="0" fontId="17" fillId="4" borderId="12" xfId="0" applyFont="1" applyFill="1" applyBorder="1" applyAlignment="1">
      <alignment horizontal="left"/>
    </xf>
    <xf numFmtId="0" fontId="17" fillId="4" borderId="14" xfId="0" applyFont="1" applyFill="1" applyBorder="1" applyAlignment="1">
      <alignment horizontal="left"/>
    </xf>
    <xf numFmtId="0" fontId="25" fillId="3" borderId="7" xfId="0" applyFont="1" applyFill="1" applyBorder="1" applyAlignment="1">
      <alignment vertical="center" wrapText="1"/>
    </xf>
    <xf numFmtId="0" fontId="25" fillId="3" borderId="0" xfId="0" applyFont="1" applyFill="1" applyAlignment="1">
      <alignment vertical="center" wrapText="1"/>
    </xf>
    <xf numFmtId="0" fontId="9" fillId="2" borderId="7" xfId="0" applyFont="1" applyFill="1" applyBorder="1" applyAlignment="1">
      <alignment horizontal="left"/>
    </xf>
    <xf numFmtId="0" fontId="14" fillId="7" borderId="7" xfId="0" applyFont="1" applyFill="1" applyBorder="1" applyAlignment="1">
      <alignment horizontal="left" vertical="top" wrapText="1"/>
    </xf>
    <xf numFmtId="0" fontId="14" fillId="7" borderId="0" xfId="0" applyFont="1" applyFill="1" applyAlignment="1">
      <alignment horizontal="left" vertical="top" wrapText="1"/>
    </xf>
    <xf numFmtId="0" fontId="26" fillId="3" borderId="7" xfId="0" applyFont="1" applyFill="1" applyBorder="1" applyAlignment="1">
      <alignment horizontal="left" vertical="top" wrapText="1"/>
    </xf>
    <xf numFmtId="0" fontId="26" fillId="3" borderId="0" xfId="0" applyFont="1" applyFill="1" applyAlignment="1">
      <alignment horizontal="left" vertical="top" wrapText="1"/>
    </xf>
    <xf numFmtId="0" fontId="10" fillId="7" borderId="7" xfId="0" applyFont="1" applyFill="1" applyBorder="1" applyAlignment="1">
      <alignment vertical="center"/>
    </xf>
    <xf numFmtId="0" fontId="10" fillId="7" borderId="0" xfId="0" applyFont="1" applyFill="1" applyAlignment="1">
      <alignment vertical="center"/>
    </xf>
    <xf numFmtId="0" fontId="9" fillId="2" borderId="18" xfId="0" applyFont="1" applyFill="1" applyBorder="1" applyAlignment="1">
      <alignment horizontal="left" wrapText="1"/>
    </xf>
    <xf numFmtId="0" fontId="9" fillId="2" borderId="12" xfId="0" applyFont="1" applyFill="1" applyBorder="1" applyAlignment="1">
      <alignment horizontal="left" wrapText="1"/>
    </xf>
    <xf numFmtId="0" fontId="9" fillId="2" borderId="14" xfId="0" applyFont="1" applyFill="1" applyBorder="1" applyAlignment="1">
      <alignment horizontal="left" wrapText="1"/>
    </xf>
    <xf numFmtId="14" fontId="10" fillId="8" borderId="7" xfId="0" applyNumberFormat="1" applyFont="1" applyFill="1" applyBorder="1" applyAlignment="1">
      <alignment horizontal="left" wrapText="1"/>
    </xf>
    <xf numFmtId="0" fontId="10" fillId="8" borderId="0" xfId="0" applyFont="1" applyFill="1" applyAlignment="1">
      <alignment horizontal="left" wrapText="1"/>
    </xf>
    <xf numFmtId="0" fontId="14" fillId="0" borderId="5" xfId="0" applyFont="1" applyFill="1" applyBorder="1" applyAlignment="1">
      <alignment horizontal="left" vertical="top" wrapText="1"/>
    </xf>
    <xf numFmtId="0" fontId="14" fillId="0" borderId="3" xfId="0" applyFont="1" applyBorder="1" applyAlignment="1">
      <alignment horizontal="left" vertical="top" wrapText="1"/>
    </xf>
    <xf numFmtId="0" fontId="9" fillId="4" borderId="9" xfId="0" applyFont="1" applyFill="1" applyBorder="1" applyAlignment="1">
      <alignment horizontal="left"/>
    </xf>
    <xf numFmtId="0" fontId="9" fillId="4" borderId="1" xfId="0" applyFont="1" applyFill="1" applyBorder="1" applyAlignment="1">
      <alignment horizontal="left"/>
    </xf>
    <xf numFmtId="0" fontId="10" fillId="3" borderId="5" xfId="0" applyFont="1" applyFill="1" applyBorder="1" applyAlignment="1">
      <alignment horizontal="left" vertical="top" wrapText="1"/>
    </xf>
    <xf numFmtId="0" fontId="10" fillId="3" borderId="3" xfId="0" applyFont="1" applyFill="1" applyBorder="1" applyAlignment="1">
      <alignment horizontal="left" vertical="top" wrapText="1"/>
    </xf>
    <xf numFmtId="0" fontId="14" fillId="3" borderId="5" xfId="0" applyFont="1" applyFill="1" applyBorder="1" applyAlignment="1">
      <alignment wrapText="1"/>
    </xf>
    <xf numFmtId="0" fontId="14" fillId="0" borderId="3" xfId="0" applyFont="1" applyBorder="1" applyAlignment="1">
      <alignment wrapText="1"/>
    </xf>
    <xf numFmtId="0" fontId="31" fillId="3" borderId="5" xfId="0" applyFont="1" applyFill="1" applyBorder="1" applyAlignment="1">
      <alignment vertical="center" wrapText="1"/>
    </xf>
    <xf numFmtId="0" fontId="31" fillId="0" borderId="3" xfId="0" applyFont="1" applyBorder="1" applyAlignment="1">
      <alignment vertical="center"/>
    </xf>
    <xf numFmtId="0" fontId="10" fillId="0" borderId="5" xfId="0" applyFont="1" applyFill="1" applyBorder="1" applyAlignment="1">
      <alignment horizontal="left" vertical="top" wrapText="1"/>
    </xf>
    <xf numFmtId="0" fontId="10" fillId="0" borderId="3" xfId="0" applyFont="1" applyBorder="1" applyAlignment="1">
      <alignment horizontal="left" vertical="top" wrapText="1"/>
    </xf>
    <xf numFmtId="0" fontId="26" fillId="8" borderId="7" xfId="0" applyFont="1" applyFill="1" applyBorder="1" applyAlignment="1">
      <alignment horizontal="center" vertical="center" wrapText="1"/>
    </xf>
    <xf numFmtId="0" fontId="26" fillId="8" borderId="0" xfId="0" applyFont="1" applyFill="1" applyAlignment="1">
      <alignment horizontal="center" vertical="center" wrapText="1"/>
    </xf>
    <xf numFmtId="0" fontId="25" fillId="3" borderId="7" xfId="0" applyFont="1" applyFill="1" applyBorder="1" applyAlignment="1">
      <alignment wrapText="1"/>
    </xf>
    <xf numFmtId="0" fontId="25" fillId="3" borderId="0" xfId="0" applyFont="1" applyFill="1" applyAlignment="1">
      <alignment wrapText="1"/>
    </xf>
    <xf numFmtId="0" fontId="10" fillId="3" borderId="7" xfId="0" applyFont="1" applyFill="1" applyBorder="1" applyAlignment="1">
      <alignment wrapText="1"/>
    </xf>
    <xf numFmtId="0" fontId="10" fillId="3" borderId="0" xfId="0" applyFont="1" applyFill="1" applyAlignment="1">
      <alignment wrapText="1"/>
    </xf>
    <xf numFmtId="0" fontId="25" fillId="7" borderId="7" xfId="0" applyFont="1" applyFill="1" applyBorder="1" applyAlignment="1">
      <alignment vertical="center"/>
    </xf>
    <xf numFmtId="0" fontId="10" fillId="7" borderId="5" xfId="10" applyFont="1" applyFill="1" applyBorder="1" applyAlignment="1">
      <alignment horizontal="left" vertical="top" wrapText="1"/>
    </xf>
    <xf numFmtId="0" fontId="10" fillId="7" borderId="3" xfId="10" applyFont="1" applyFill="1" applyBorder="1" applyAlignment="1">
      <alignment horizontal="left" vertical="top" wrapText="1"/>
    </xf>
    <xf numFmtId="0" fontId="9" fillId="2" borderId="1" xfId="0" applyFont="1" applyFill="1" applyBorder="1" applyAlignment="1">
      <alignment horizontal="left"/>
    </xf>
    <xf numFmtId="0" fontId="26" fillId="7" borderId="0" xfId="0" applyFont="1" applyFill="1" applyBorder="1" applyAlignment="1">
      <alignment wrapText="1"/>
    </xf>
    <xf numFmtId="0" fontId="0" fillId="0" borderId="0" xfId="0" applyBorder="1" applyAlignment="1">
      <alignment wrapText="1"/>
    </xf>
    <xf numFmtId="0" fontId="25" fillId="7" borderId="0" xfId="0" applyFont="1" applyFill="1" applyAlignment="1">
      <alignment horizontal="left" vertical="center" wrapText="1"/>
    </xf>
    <xf numFmtId="0" fontId="17" fillId="2" borderId="8" xfId="0" applyFont="1" applyFill="1" applyBorder="1" applyAlignment="1">
      <alignment horizontal="left"/>
    </xf>
    <xf numFmtId="0" fontId="17" fillId="2" borderId="13" xfId="0" applyFont="1" applyFill="1" applyBorder="1" applyAlignment="1">
      <alignment horizontal="left"/>
    </xf>
    <xf numFmtId="0" fontId="17" fillId="2" borderId="0" xfId="0" applyFont="1" applyFill="1" applyBorder="1" applyAlignment="1">
      <alignment horizontal="left"/>
    </xf>
    <xf numFmtId="0" fontId="17" fillId="2" borderId="16" xfId="0" applyFont="1" applyFill="1" applyBorder="1" applyAlignment="1">
      <alignment horizontal="left"/>
    </xf>
    <xf numFmtId="0" fontId="17" fillId="0" borderId="18" xfId="0" applyFont="1" applyFill="1" applyBorder="1" applyAlignment="1">
      <alignment horizontal="left"/>
    </xf>
    <xf numFmtId="0" fontId="17" fillId="0" borderId="12" xfId="0" applyFont="1" applyFill="1" applyBorder="1" applyAlignment="1">
      <alignment horizontal="left"/>
    </xf>
    <xf numFmtId="0" fontId="17" fillId="0" borderId="13" xfId="0" applyFont="1" applyFill="1" applyBorder="1" applyAlignment="1">
      <alignment horizontal="left"/>
    </xf>
    <xf numFmtId="0" fontId="17" fillId="0" borderId="16" xfId="0" applyFont="1" applyFill="1" applyBorder="1" applyAlignment="1">
      <alignment horizontal="left"/>
    </xf>
    <xf numFmtId="0" fontId="0" fillId="0" borderId="12" xfId="0" applyBorder="1" applyAlignment="1">
      <alignment wrapText="1"/>
    </xf>
    <xf numFmtId="0" fontId="0" fillId="0" borderId="14" xfId="0" applyBorder="1" applyAlignment="1">
      <alignment wrapText="1"/>
    </xf>
    <xf numFmtId="0" fontId="10" fillId="7" borderId="0" xfId="0" applyFont="1" applyFill="1" applyAlignment="1"/>
    <xf numFmtId="0" fontId="14" fillId="0" borderId="7" xfId="0" applyFont="1" applyFill="1" applyBorder="1" applyAlignment="1"/>
    <xf numFmtId="0" fontId="14" fillId="0" borderId="0" xfId="0" applyFont="1" applyFill="1" applyAlignment="1"/>
    <xf numFmtId="0" fontId="17" fillId="4" borderId="9" xfId="0" applyFont="1" applyFill="1" applyBorder="1" applyAlignment="1">
      <alignment horizontal="left"/>
    </xf>
    <xf numFmtId="0" fontId="17" fillId="4" borderId="1" xfId="0" applyFont="1" applyFill="1" applyBorder="1" applyAlignment="1">
      <alignment horizontal="left"/>
    </xf>
    <xf numFmtId="0" fontId="10" fillId="7" borderId="0" xfId="0" applyFont="1" applyFill="1" applyAlignment="1">
      <alignment horizontal="left" vertical="top" wrapText="1"/>
    </xf>
    <xf numFmtId="0" fontId="10" fillId="0" borderId="7" xfId="0" applyFont="1" applyFill="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26" fillId="0" borderId="7" xfId="0" applyFont="1" applyFill="1" applyBorder="1" applyAlignment="1">
      <alignment horizontal="center" vertical="top"/>
    </xf>
    <xf numFmtId="0" fontId="26" fillId="0" borderId="0" xfId="0" applyFont="1" applyFill="1" applyAlignment="1">
      <alignment horizontal="center" vertical="top"/>
    </xf>
    <xf numFmtId="0" fontId="10" fillId="7" borderId="0" xfId="0" applyFont="1" applyFill="1" applyAlignment="1">
      <alignment wrapText="1"/>
    </xf>
    <xf numFmtId="0" fontId="10" fillId="7" borderId="7" xfId="0" applyFont="1" applyFill="1" applyBorder="1" applyAlignment="1">
      <alignment wrapText="1"/>
    </xf>
    <xf numFmtId="0" fontId="14" fillId="7" borderId="7" xfId="0" applyFont="1" applyFill="1" applyBorder="1" applyAlignment="1">
      <alignment horizontal="center" vertical="top"/>
    </xf>
    <xf numFmtId="0" fontId="14" fillId="7" borderId="0" xfId="0" applyFont="1" applyFill="1" applyAlignment="1">
      <alignment horizontal="center" vertical="top"/>
    </xf>
    <xf numFmtId="0" fontId="26" fillId="0" borderId="7" xfId="0" applyFont="1" applyFill="1" applyBorder="1" applyAlignment="1"/>
    <xf numFmtId="0" fontId="26" fillId="0" borderId="0" xfId="0" applyFont="1" applyFill="1" applyAlignment="1"/>
    <xf numFmtId="0" fontId="14" fillId="7" borderId="7" xfId="0" applyFont="1" applyFill="1" applyBorder="1" applyAlignment="1"/>
    <xf numFmtId="0" fontId="14" fillId="7" borderId="0" xfId="0" applyFont="1" applyFill="1" applyAlignment="1"/>
    <xf numFmtId="0" fontId="25" fillId="7" borderId="7" xfId="0" applyFont="1" applyFill="1" applyBorder="1" applyAlignment="1">
      <alignment vertical="top"/>
    </xf>
    <xf numFmtId="0" fontId="25" fillId="7" borderId="0" xfId="0" applyFont="1" applyFill="1" applyAlignment="1">
      <alignment vertical="top"/>
    </xf>
    <xf numFmtId="0" fontId="25" fillId="7" borderId="0" xfId="0" applyFont="1" applyFill="1" applyAlignment="1"/>
    <xf numFmtId="0" fontId="10" fillId="7" borderId="7" xfId="0" applyFont="1" applyFill="1" applyBorder="1" applyAlignment="1">
      <alignment vertical="top"/>
    </xf>
    <xf numFmtId="0" fontId="10" fillId="7" borderId="0" xfId="0" applyFont="1" applyFill="1" applyAlignment="1">
      <alignment vertical="top"/>
    </xf>
    <xf numFmtId="0" fontId="9" fillId="6" borderId="18" xfId="0" applyFont="1" applyFill="1" applyBorder="1" applyAlignment="1">
      <alignment wrapText="1"/>
    </xf>
    <xf numFmtId="0" fontId="17" fillId="5" borderId="18" xfId="0" applyFont="1" applyFill="1" applyBorder="1" applyAlignment="1">
      <alignment horizontal="left"/>
    </xf>
    <xf numFmtId="0" fontId="17" fillId="5" borderId="12" xfId="0" applyFont="1" applyFill="1" applyBorder="1" applyAlignment="1">
      <alignment horizontal="left"/>
    </xf>
    <xf numFmtId="0" fontId="17" fillId="5" borderId="14" xfId="0" applyFont="1" applyFill="1" applyBorder="1" applyAlignment="1">
      <alignment horizontal="left"/>
    </xf>
    <xf numFmtId="0" fontId="10" fillId="3" borderId="7" xfId="0" applyFont="1" applyFill="1" applyBorder="1" applyAlignment="1">
      <alignment vertical="center" wrapText="1"/>
    </xf>
    <xf numFmtId="0" fontId="10" fillId="3" borderId="0" xfId="0" applyFont="1" applyFill="1" applyAlignment="1">
      <alignment vertical="center" wrapText="1"/>
    </xf>
    <xf numFmtId="0" fontId="10" fillId="0" borderId="0" xfId="0" applyFont="1" applyAlignment="1"/>
    <xf numFmtId="0" fontId="9" fillId="5" borderId="18" xfId="0" applyFont="1" applyFill="1" applyBorder="1" applyAlignment="1">
      <alignment horizontal="left"/>
    </xf>
    <xf numFmtId="0" fontId="9" fillId="5" borderId="12" xfId="0" applyFont="1" applyFill="1" applyBorder="1" applyAlignment="1">
      <alignment horizontal="left"/>
    </xf>
    <xf numFmtId="0" fontId="9" fillId="5" borderId="14" xfId="0" applyFont="1" applyFill="1" applyBorder="1" applyAlignment="1">
      <alignment horizontal="left"/>
    </xf>
    <xf numFmtId="0" fontId="9" fillId="5" borderId="18" xfId="0" applyFont="1" applyFill="1" applyBorder="1" applyAlignment="1">
      <alignment horizontal="left" wrapText="1"/>
    </xf>
    <xf numFmtId="0" fontId="9" fillId="5" borderId="12" xfId="0" applyFont="1" applyFill="1" applyBorder="1" applyAlignment="1">
      <alignment horizontal="left" wrapText="1"/>
    </xf>
    <xf numFmtId="0" fontId="9" fillId="5" borderId="14" xfId="0" applyFont="1" applyFill="1" applyBorder="1" applyAlignment="1">
      <alignment horizontal="left" wrapText="1"/>
    </xf>
    <xf numFmtId="0" fontId="9" fillId="5" borderId="9" xfId="0" applyFont="1" applyFill="1" applyBorder="1" applyAlignment="1">
      <alignment horizontal="left"/>
    </xf>
    <xf numFmtId="0" fontId="9" fillId="5" borderId="1" xfId="0" applyFont="1" applyFill="1" applyBorder="1" applyAlignment="1">
      <alignment horizontal="left"/>
    </xf>
    <xf numFmtId="0" fontId="9" fillId="5" borderId="10" xfId="0" applyFont="1" applyFill="1" applyBorder="1" applyAlignment="1">
      <alignment horizontal="left"/>
    </xf>
    <xf numFmtId="0" fontId="17" fillId="0" borderId="0" xfId="0" applyFont="1" applyAlignment="1">
      <alignment horizontal="center" vertical="center"/>
    </xf>
    <xf numFmtId="0" fontId="0" fillId="0" borderId="0" xfId="0" applyAlignment="1">
      <alignment vertical="center"/>
    </xf>
    <xf numFmtId="0" fontId="10" fillId="0" borderId="0" xfId="0" applyFont="1" applyFill="1" applyBorder="1" applyAlignment="1">
      <alignment horizontal="center"/>
    </xf>
    <xf numFmtId="0" fontId="14" fillId="0" borderId="0" xfId="0" applyFont="1" applyAlignment="1">
      <alignment horizontal="center" vertical="center"/>
    </xf>
    <xf numFmtId="0" fontId="14" fillId="0" borderId="0" xfId="0" applyFont="1" applyFill="1" applyBorder="1" applyAlignment="1">
      <alignment horizontal="center"/>
    </xf>
    <xf numFmtId="0" fontId="0" fillId="0" borderId="0" xfId="0" applyFill="1" applyBorder="1" applyAlignment="1">
      <alignment horizontal="center"/>
    </xf>
    <xf numFmtId="0" fontId="10" fillId="0" borderId="0" xfId="0" applyFont="1" applyFill="1" applyBorder="1" applyAlignment="1">
      <alignment horizontal="left"/>
    </xf>
  </cellXfs>
  <cellStyles count="20">
    <cellStyle name="Currency" xfId="1" builtinId="4"/>
    <cellStyle name="Normal" xfId="0" builtinId="0"/>
    <cellStyle name="Normal 2" xfId="7"/>
    <cellStyle name="Normal 3" xfId="3"/>
    <cellStyle name="Normal 3 2" xfId="6"/>
    <cellStyle name="Normal 3 2 2" xfId="9"/>
    <cellStyle name="Normal 3 2 2 2" xfId="10"/>
    <cellStyle name="Normal 4" xfId="5"/>
    <cellStyle name="Normal 5" xfId="4"/>
    <cellStyle name="Normal 5 4" xfId="8"/>
    <cellStyle name="Normal 5 4 4" xfId="12"/>
    <cellStyle name="Normal 5 4 4 2" xfId="14"/>
    <cellStyle name="Normal 5 4 4 2 2" xfId="16"/>
    <cellStyle name="Normal 5 4 5 2" xfId="17"/>
    <cellStyle name="Normal 5 4 7 2" xfId="19"/>
    <cellStyle name="Normal 7" xfId="11"/>
    <cellStyle name="Normal 7 2" xfId="13"/>
    <cellStyle name="Normal 7 2 2" xfId="15"/>
    <cellStyle name="Normal 9" xfId="18"/>
    <cellStyle name="Normal_Anexa F 140 146 10.07"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934"/>
  <sheetViews>
    <sheetView tabSelected="1" zoomScale="110" zoomScaleNormal="110" workbookViewId="0">
      <pane ySplit="25" topLeftCell="A2349" activePane="bottomLeft" state="frozen"/>
      <selection pane="bottomLeft" activeCell="F2" sqref="F2"/>
    </sheetView>
  </sheetViews>
  <sheetFormatPr defaultRowHeight="12.75"/>
  <cols>
    <col min="1" max="1" width="54.85546875" style="431" customWidth="1"/>
    <col min="2" max="2" width="4.5703125" style="481" customWidth="1"/>
    <col min="3" max="3" width="12" style="431" customWidth="1"/>
    <col min="4" max="4" width="13.7109375" style="481" customWidth="1"/>
    <col min="5" max="5" width="12.42578125" style="431" customWidth="1"/>
    <col min="6" max="6" width="11.85546875" style="431" customWidth="1"/>
    <col min="7" max="7" width="11.140625" style="431" customWidth="1"/>
    <col min="8" max="8" width="10.85546875" style="431" customWidth="1"/>
    <col min="9" max="9" width="11.5703125" style="431" customWidth="1"/>
    <col min="10" max="10" width="11.7109375" style="431" customWidth="1"/>
    <col min="11" max="11" width="9" style="431" customWidth="1"/>
    <col min="12" max="12" width="9.140625" style="431"/>
    <col min="13" max="13" width="10.28515625" style="431" bestFit="1" customWidth="1"/>
    <col min="14" max="14" width="9.140625" style="431"/>
    <col min="15" max="15" width="9.28515625" style="431" bestFit="1" customWidth="1"/>
    <col min="16" max="16" width="10.28515625" style="431" bestFit="1" customWidth="1"/>
    <col min="17" max="17" width="9.140625" style="431" customWidth="1"/>
    <col min="18" max="16384" width="9.140625" style="431"/>
  </cols>
  <sheetData>
    <row r="1" spans="1:13" ht="15" customHeight="1">
      <c r="A1" s="29"/>
      <c r="F1" s="687" t="s">
        <v>1014</v>
      </c>
      <c r="G1" s="688"/>
      <c r="H1" s="688"/>
      <c r="I1" s="688"/>
    </row>
    <row r="2" spans="1:13" ht="12.75" customHeight="1">
      <c r="A2" s="29" t="s">
        <v>47</v>
      </c>
      <c r="F2" s="431" t="s">
        <v>185</v>
      </c>
      <c r="I2" s="5"/>
    </row>
    <row r="3" spans="1:13" ht="13.5" customHeight="1">
      <c r="A3" s="689" t="s">
        <v>165</v>
      </c>
      <c r="B3" s="690"/>
      <c r="C3" s="690"/>
      <c r="D3" s="690"/>
      <c r="E3" s="690"/>
      <c r="F3" s="690"/>
      <c r="G3" s="690"/>
      <c r="H3" s="690"/>
      <c r="I3" s="690"/>
    </row>
    <row r="4" spans="1:13" ht="15" customHeight="1">
      <c r="A4" s="689" t="s">
        <v>163</v>
      </c>
      <c r="B4" s="690"/>
      <c r="C4" s="690"/>
      <c r="D4" s="690"/>
      <c r="E4" s="690"/>
      <c r="F4" s="690"/>
      <c r="G4" s="690"/>
      <c r="H4" s="690"/>
      <c r="I4" s="690"/>
    </row>
    <row r="5" spans="1:13" ht="15.75" customHeight="1">
      <c r="A5" s="689" t="s">
        <v>164</v>
      </c>
      <c r="B5" s="690"/>
      <c r="C5" s="690"/>
      <c r="D5" s="690"/>
      <c r="E5" s="690"/>
      <c r="F5" s="690"/>
      <c r="G5" s="690"/>
      <c r="H5" s="690"/>
      <c r="I5" s="690"/>
    </row>
    <row r="6" spans="1:13" ht="15" customHeight="1">
      <c r="A6" s="300" t="s">
        <v>5</v>
      </c>
    </row>
    <row r="7" spans="1:13" ht="15" customHeight="1">
      <c r="A7" s="300" t="s">
        <v>21</v>
      </c>
    </row>
    <row r="8" spans="1:13" ht="15" customHeight="1">
      <c r="A8" s="300"/>
    </row>
    <row r="9" spans="1:13" ht="15.75" customHeight="1">
      <c r="A9" s="691"/>
      <c r="B9" s="690"/>
      <c r="C9" s="690"/>
      <c r="D9" s="690"/>
      <c r="E9" s="690"/>
      <c r="F9" s="690"/>
      <c r="G9" s="690"/>
      <c r="H9" s="690"/>
      <c r="I9" s="690"/>
    </row>
    <row r="10" spans="1:13" ht="13.5" customHeight="1">
      <c r="A10" s="692"/>
      <c r="B10" s="690"/>
      <c r="C10" s="690"/>
      <c r="D10" s="690"/>
      <c r="E10" s="690"/>
      <c r="F10" s="690"/>
      <c r="G10" s="690"/>
      <c r="H10" s="690"/>
      <c r="I10" s="690"/>
      <c r="M10" s="314"/>
    </row>
    <row r="11" spans="1:13" ht="15.75" customHeight="1">
      <c r="A11" s="692"/>
      <c r="B11" s="690"/>
      <c r="C11" s="690"/>
      <c r="D11" s="690"/>
      <c r="E11" s="690"/>
      <c r="F11" s="690"/>
      <c r="G11" s="690"/>
      <c r="H11" s="690"/>
      <c r="I11" s="690"/>
    </row>
    <row r="12" spans="1:13" ht="15.75" customHeight="1">
      <c r="A12" s="479"/>
      <c r="B12" s="480"/>
      <c r="C12" s="480"/>
      <c r="D12" s="480"/>
      <c r="E12" s="480"/>
      <c r="F12" s="480"/>
      <c r="G12" s="480"/>
      <c r="H12" s="480"/>
      <c r="I12" s="480"/>
    </row>
    <row r="13" spans="1:13" ht="13.5" customHeight="1">
      <c r="F13" s="696" t="s">
        <v>2</v>
      </c>
      <c r="G13" s="696"/>
      <c r="H13" s="696"/>
      <c r="I13" s="696"/>
    </row>
    <row r="14" spans="1:13" ht="14.25" customHeight="1">
      <c r="F14" s="697" t="s">
        <v>153</v>
      </c>
      <c r="G14" s="690"/>
      <c r="H14" s="690"/>
      <c r="I14" s="690"/>
    </row>
    <row r="15" spans="1:13" ht="14.25" customHeight="1">
      <c r="F15" s="698" t="s">
        <v>1</v>
      </c>
      <c r="G15" s="690"/>
      <c r="H15" s="690"/>
      <c r="I15" s="690"/>
    </row>
    <row r="16" spans="1:13" ht="16.5" customHeight="1">
      <c r="F16" s="481"/>
      <c r="G16" s="480"/>
      <c r="H16" s="480"/>
      <c r="I16" s="480"/>
    </row>
    <row r="17" spans="1:13" ht="15" customHeight="1">
      <c r="A17" s="686" t="s">
        <v>41</v>
      </c>
      <c r="B17" s="686"/>
      <c r="C17" s="686"/>
      <c r="D17" s="686"/>
      <c r="E17" s="686"/>
      <c r="F17" s="686"/>
      <c r="G17" s="686"/>
      <c r="H17" s="686"/>
      <c r="I17" s="686"/>
    </row>
    <row r="18" spans="1:13" ht="15" customHeight="1">
      <c r="A18" s="686" t="s">
        <v>27</v>
      </c>
      <c r="B18" s="686"/>
      <c r="C18" s="686"/>
      <c r="D18" s="686"/>
      <c r="E18" s="686"/>
      <c r="F18" s="686"/>
      <c r="G18" s="686"/>
      <c r="H18" s="686"/>
      <c r="I18" s="686"/>
    </row>
    <row r="19" spans="1:13" ht="13.5" customHeight="1">
      <c r="A19" s="482"/>
      <c r="B19" s="482"/>
      <c r="C19" s="482"/>
      <c r="D19" s="482"/>
      <c r="E19" s="482"/>
      <c r="F19" s="482"/>
      <c r="G19" s="482"/>
      <c r="H19" s="482"/>
      <c r="I19" s="482"/>
    </row>
    <row r="20" spans="1:13" ht="13.5" customHeight="1">
      <c r="B20" s="2"/>
      <c r="C20" s="1"/>
      <c r="D20" s="2"/>
      <c r="E20" s="12"/>
      <c r="F20" s="12"/>
      <c r="G20" s="12"/>
      <c r="H20" s="699" t="s">
        <v>6</v>
      </c>
      <c r="I20" s="700"/>
      <c r="K20" s="86"/>
      <c r="L20" s="86"/>
    </row>
    <row r="21" spans="1:13" s="112" customFormat="1">
      <c r="A21" s="186" t="s">
        <v>23</v>
      </c>
      <c r="B21" s="199" t="s">
        <v>16</v>
      </c>
      <c r="C21" s="199" t="s">
        <v>15</v>
      </c>
      <c r="D21" s="195" t="s">
        <v>17</v>
      </c>
      <c r="E21" s="701" t="s">
        <v>636</v>
      </c>
      <c r="F21" s="701" t="s">
        <v>326</v>
      </c>
      <c r="G21" s="704" t="s">
        <v>637</v>
      </c>
      <c r="H21" s="701" t="s">
        <v>638</v>
      </c>
      <c r="I21" s="693" t="s">
        <v>42</v>
      </c>
    </row>
    <row r="22" spans="1:13" s="112" customFormat="1">
      <c r="A22" s="187" t="s">
        <v>24</v>
      </c>
      <c r="B22" s="116"/>
      <c r="C22" s="116"/>
      <c r="D22" s="196" t="s">
        <v>18</v>
      </c>
      <c r="E22" s="702"/>
      <c r="F22" s="702"/>
      <c r="G22" s="705"/>
      <c r="H22" s="702"/>
      <c r="I22" s="694"/>
    </row>
    <row r="23" spans="1:13" s="112" customFormat="1">
      <c r="A23" s="187" t="s">
        <v>25</v>
      </c>
      <c r="B23" s="116"/>
      <c r="C23" s="187"/>
      <c r="D23" s="197" t="s">
        <v>28</v>
      </c>
      <c r="E23" s="702"/>
      <c r="F23" s="702"/>
      <c r="G23" s="705"/>
      <c r="H23" s="702"/>
      <c r="I23" s="694"/>
    </row>
    <row r="24" spans="1:13" s="112" customFormat="1">
      <c r="A24" s="188"/>
      <c r="B24" s="375"/>
      <c r="C24" s="188"/>
      <c r="D24" s="117">
        <v>45657</v>
      </c>
      <c r="E24" s="703"/>
      <c r="F24" s="703"/>
      <c r="G24" s="706"/>
      <c r="H24" s="703"/>
      <c r="I24" s="695"/>
    </row>
    <row r="25" spans="1:13" s="119" customFormat="1">
      <c r="A25" s="198">
        <v>0</v>
      </c>
      <c r="B25" s="198">
        <v>1</v>
      </c>
      <c r="C25" s="198" t="s">
        <v>13</v>
      </c>
      <c r="D25" s="198">
        <v>3</v>
      </c>
      <c r="E25" s="200">
        <v>4</v>
      </c>
      <c r="F25" s="200">
        <v>5</v>
      </c>
      <c r="G25" s="200">
        <v>6</v>
      </c>
      <c r="H25" s="200">
        <v>7</v>
      </c>
      <c r="I25" s="118">
        <v>8</v>
      </c>
    </row>
    <row r="26" spans="1:13" ht="15.75">
      <c r="A26" s="207" t="s">
        <v>29</v>
      </c>
      <c r="B26" s="208" t="s">
        <v>19</v>
      </c>
      <c r="C26" s="209">
        <f>D26+E26+F26+G26+H26+I26</f>
        <v>2733816.32</v>
      </c>
      <c r="D26" s="94">
        <f>D28+D50+D56</f>
        <v>744098.54999999993</v>
      </c>
      <c r="E26" s="94">
        <f t="shared" ref="E26:I27" si="0">E28+E50+E56</f>
        <v>530585</v>
      </c>
      <c r="F26" s="94">
        <f t="shared" si="0"/>
        <v>588782.74</v>
      </c>
      <c r="G26" s="94">
        <f t="shared" si="0"/>
        <v>567328.18000000005</v>
      </c>
      <c r="H26" s="94">
        <f t="shared" si="0"/>
        <v>188893.64</v>
      </c>
      <c r="I26" s="94">
        <f t="shared" si="0"/>
        <v>114128.21000000002</v>
      </c>
      <c r="J26" s="80"/>
      <c r="M26" s="325"/>
    </row>
    <row r="27" spans="1:13" ht="13.5" thickBot="1">
      <c r="A27" s="210"/>
      <c r="B27" s="211" t="s">
        <v>20</v>
      </c>
      <c r="C27" s="209">
        <f t="shared" ref="C27:C75" si="1">D27+E27+F27+G27+H27+I27</f>
        <v>2733816.32</v>
      </c>
      <c r="D27" s="94">
        <f>D29+D51+D57</f>
        <v>744098.54999999993</v>
      </c>
      <c r="E27" s="94">
        <f t="shared" si="0"/>
        <v>530585</v>
      </c>
      <c r="F27" s="94">
        <f t="shared" si="0"/>
        <v>588782.74</v>
      </c>
      <c r="G27" s="94">
        <f t="shared" si="0"/>
        <v>567328.18000000005</v>
      </c>
      <c r="H27" s="94">
        <f t="shared" si="0"/>
        <v>188893.64</v>
      </c>
      <c r="I27" s="94">
        <f t="shared" si="0"/>
        <v>114128.21000000002</v>
      </c>
      <c r="J27" s="80"/>
    </row>
    <row r="28" spans="1:13">
      <c r="A28" s="79" t="s">
        <v>35</v>
      </c>
      <c r="B28" s="3" t="s">
        <v>19</v>
      </c>
      <c r="C28" s="151">
        <f t="shared" si="1"/>
        <v>2227847.4130000002</v>
      </c>
      <c r="D28" s="390">
        <f>D30+D32+D34+D36</f>
        <v>485243.73300000001</v>
      </c>
      <c r="E28" s="390">
        <f t="shared" ref="E28:I29" si="2">E30+E32+E34+E36</f>
        <v>417604</v>
      </c>
      <c r="F28" s="390">
        <f t="shared" si="2"/>
        <v>531548.22</v>
      </c>
      <c r="G28" s="390">
        <f t="shared" si="2"/>
        <v>523368.18000000005</v>
      </c>
      <c r="H28" s="390">
        <f t="shared" si="2"/>
        <v>174508.64</v>
      </c>
      <c r="I28" s="390">
        <f t="shared" si="2"/>
        <v>95574.640000000014</v>
      </c>
    </row>
    <row r="29" spans="1:13">
      <c r="A29" s="11" t="s">
        <v>26</v>
      </c>
      <c r="B29" s="4" t="s">
        <v>20</v>
      </c>
      <c r="C29" s="151">
        <f t="shared" si="1"/>
        <v>2227847.4130000002</v>
      </c>
      <c r="D29" s="390">
        <f>D31+D33+D35+D37</f>
        <v>485243.73300000001</v>
      </c>
      <c r="E29" s="390">
        <f t="shared" si="2"/>
        <v>417604</v>
      </c>
      <c r="F29" s="390">
        <f t="shared" si="2"/>
        <v>531548.22</v>
      </c>
      <c r="G29" s="390">
        <f t="shared" si="2"/>
        <v>523368.18000000005</v>
      </c>
      <c r="H29" s="390">
        <f t="shared" si="2"/>
        <v>174508.64</v>
      </c>
      <c r="I29" s="390">
        <f t="shared" si="2"/>
        <v>95574.640000000014</v>
      </c>
    </row>
    <row r="30" spans="1:13" s="22" customFormat="1" ht="25.5">
      <c r="A30" s="334" t="s">
        <v>126</v>
      </c>
      <c r="B30" s="70" t="s">
        <v>19</v>
      </c>
      <c r="C30" s="71">
        <f>D30+E30+F30+G30+H30+I30</f>
        <v>747040</v>
      </c>
      <c r="D30" s="71">
        <f t="shared" ref="D30:I31" si="3">D82+D404+D524</f>
        <v>2764</v>
      </c>
      <c r="E30" s="71">
        <f t="shared" si="3"/>
        <v>190842</v>
      </c>
      <c r="F30" s="71">
        <f t="shared" si="3"/>
        <v>234580</v>
      </c>
      <c r="G30" s="71">
        <f t="shared" si="3"/>
        <v>234428</v>
      </c>
      <c r="H30" s="71">
        <f t="shared" si="3"/>
        <v>84426</v>
      </c>
      <c r="I30" s="71">
        <f t="shared" si="3"/>
        <v>0</v>
      </c>
    </row>
    <row r="31" spans="1:13" s="22" customFormat="1">
      <c r="A31" s="18"/>
      <c r="B31" s="69"/>
      <c r="C31" s="71">
        <f>D31+E31+F31+G31+H31+I31</f>
        <v>747040</v>
      </c>
      <c r="D31" s="71">
        <f t="shared" si="3"/>
        <v>2764</v>
      </c>
      <c r="E31" s="71">
        <f t="shared" si="3"/>
        <v>190842</v>
      </c>
      <c r="F31" s="71">
        <f t="shared" si="3"/>
        <v>234580</v>
      </c>
      <c r="G31" s="71">
        <f t="shared" si="3"/>
        <v>234428</v>
      </c>
      <c r="H31" s="71">
        <f t="shared" si="3"/>
        <v>84426</v>
      </c>
      <c r="I31" s="71">
        <f t="shared" si="3"/>
        <v>0</v>
      </c>
    </row>
    <row r="32" spans="1:13" s="22" customFormat="1">
      <c r="A32" s="19" t="s">
        <v>125</v>
      </c>
      <c r="B32" s="70" t="s">
        <v>19</v>
      </c>
      <c r="C32" s="71">
        <f t="shared" si="1"/>
        <v>355554.14</v>
      </c>
      <c r="D32" s="71">
        <f t="shared" ref="D32:I33" si="4">D84+D526</f>
        <v>341569.21</v>
      </c>
      <c r="E32" s="71">
        <f t="shared" si="4"/>
        <v>8722</v>
      </c>
      <c r="F32" s="71">
        <f t="shared" si="4"/>
        <v>0</v>
      </c>
      <c r="G32" s="71">
        <f t="shared" si="4"/>
        <v>0</v>
      </c>
      <c r="H32" s="71">
        <f t="shared" si="4"/>
        <v>0</v>
      </c>
      <c r="I32" s="71">
        <f t="shared" si="4"/>
        <v>5262.93</v>
      </c>
    </row>
    <row r="33" spans="1:10" s="22" customFormat="1">
      <c r="A33" s="18" t="s">
        <v>40</v>
      </c>
      <c r="B33" s="69" t="s">
        <v>20</v>
      </c>
      <c r="C33" s="71">
        <f t="shared" si="1"/>
        <v>355554.14</v>
      </c>
      <c r="D33" s="71">
        <f t="shared" si="4"/>
        <v>341569.21</v>
      </c>
      <c r="E33" s="71">
        <f t="shared" si="4"/>
        <v>8722</v>
      </c>
      <c r="F33" s="71">
        <f t="shared" si="4"/>
        <v>0</v>
      </c>
      <c r="G33" s="71">
        <f t="shared" si="4"/>
        <v>0</v>
      </c>
      <c r="H33" s="71">
        <f t="shared" si="4"/>
        <v>0</v>
      </c>
      <c r="I33" s="71">
        <f t="shared" si="4"/>
        <v>5262.93</v>
      </c>
    </row>
    <row r="34" spans="1:10" s="51" customFormat="1" ht="25.5" customHeight="1">
      <c r="A34" s="387" t="s">
        <v>271</v>
      </c>
      <c r="B34" s="26" t="s">
        <v>19</v>
      </c>
      <c r="C34" s="57">
        <f t="shared" si="1"/>
        <v>115164.94</v>
      </c>
      <c r="D34" s="85">
        <f t="shared" ref="D34:I35" si="5">D86+D406+D528</f>
        <v>12235.94</v>
      </c>
      <c r="E34" s="85">
        <f t="shared" si="5"/>
        <v>102363</v>
      </c>
      <c r="F34" s="85">
        <f t="shared" si="5"/>
        <v>566</v>
      </c>
      <c r="G34" s="85">
        <f t="shared" si="5"/>
        <v>0</v>
      </c>
      <c r="H34" s="85">
        <f t="shared" si="5"/>
        <v>0</v>
      </c>
      <c r="I34" s="85">
        <f t="shared" si="5"/>
        <v>0</v>
      </c>
      <c r="J34" s="321"/>
    </row>
    <row r="35" spans="1:10" s="51" customFormat="1">
      <c r="A35" s="78"/>
      <c r="B35" s="28" t="s">
        <v>20</v>
      </c>
      <c r="C35" s="57">
        <f t="shared" si="1"/>
        <v>115164.94</v>
      </c>
      <c r="D35" s="85">
        <f t="shared" si="5"/>
        <v>12235.94</v>
      </c>
      <c r="E35" s="85">
        <f t="shared" si="5"/>
        <v>102363</v>
      </c>
      <c r="F35" s="85">
        <f t="shared" si="5"/>
        <v>566</v>
      </c>
      <c r="G35" s="85">
        <f t="shared" si="5"/>
        <v>0</v>
      </c>
      <c r="H35" s="85">
        <f t="shared" si="5"/>
        <v>0</v>
      </c>
      <c r="I35" s="85">
        <f t="shared" si="5"/>
        <v>0</v>
      </c>
      <c r="J35" s="321"/>
    </row>
    <row r="36" spans="1:10">
      <c r="A36" s="21" t="s">
        <v>76</v>
      </c>
      <c r="B36" s="8" t="s">
        <v>19</v>
      </c>
      <c r="C36" s="85">
        <f t="shared" si="1"/>
        <v>1010088.333</v>
      </c>
      <c r="D36" s="88">
        <f>D38+D48</f>
        <v>128674.58299999997</v>
      </c>
      <c r="E36" s="88">
        <f>E38+E48</f>
        <v>115677</v>
      </c>
      <c r="F36" s="88">
        <f t="shared" ref="E36:I37" si="6">F38+F48</f>
        <v>296402.21999999997</v>
      </c>
      <c r="G36" s="88">
        <f t="shared" si="6"/>
        <v>288940.18000000005</v>
      </c>
      <c r="H36" s="88">
        <f t="shared" si="6"/>
        <v>90082.640000000014</v>
      </c>
      <c r="I36" s="88">
        <f t="shared" si="6"/>
        <v>90311.71</v>
      </c>
    </row>
    <row r="37" spans="1:10">
      <c r="A37" s="18"/>
      <c r="B37" s="202" t="s">
        <v>20</v>
      </c>
      <c r="C37" s="85">
        <f t="shared" si="1"/>
        <v>1010088.333</v>
      </c>
      <c r="D37" s="88">
        <f>D39+D49</f>
        <v>128674.58299999997</v>
      </c>
      <c r="E37" s="88">
        <f t="shared" si="6"/>
        <v>115677</v>
      </c>
      <c r="F37" s="88">
        <f t="shared" si="6"/>
        <v>296402.21999999997</v>
      </c>
      <c r="G37" s="88">
        <f t="shared" si="6"/>
        <v>288940.18000000005</v>
      </c>
      <c r="H37" s="88">
        <f t="shared" si="6"/>
        <v>90082.640000000014</v>
      </c>
      <c r="I37" s="88">
        <f t="shared" si="6"/>
        <v>90311.71</v>
      </c>
    </row>
    <row r="38" spans="1:10">
      <c r="A38" s="17" t="s">
        <v>59</v>
      </c>
      <c r="B38" s="201" t="s">
        <v>19</v>
      </c>
      <c r="C38" s="85">
        <f t="shared" si="1"/>
        <v>747077.03299999994</v>
      </c>
      <c r="D38" s="71">
        <f>D40+D42+D44+D46</f>
        <v>124452.56299999997</v>
      </c>
      <c r="E38" s="71">
        <f t="shared" ref="E38:I39" si="7">E40+E42+E44+E46</f>
        <v>105632</v>
      </c>
      <c r="F38" s="71">
        <f t="shared" si="7"/>
        <v>202556.22</v>
      </c>
      <c r="G38" s="71">
        <f t="shared" si="7"/>
        <v>203292.00000000003</v>
      </c>
      <c r="H38" s="71">
        <f t="shared" si="7"/>
        <v>20832.54</v>
      </c>
      <c r="I38" s="71">
        <f t="shared" si="7"/>
        <v>90311.71</v>
      </c>
    </row>
    <row r="39" spans="1:10">
      <c r="A39" s="32"/>
      <c r="B39" s="28" t="s">
        <v>20</v>
      </c>
      <c r="C39" s="85">
        <f t="shared" si="1"/>
        <v>747077.03299999994</v>
      </c>
      <c r="D39" s="71">
        <f>D41+D43+D45+D47</f>
        <v>124452.56299999997</v>
      </c>
      <c r="E39" s="71">
        <f t="shared" si="7"/>
        <v>105632</v>
      </c>
      <c r="F39" s="71">
        <f t="shared" si="7"/>
        <v>202556.22</v>
      </c>
      <c r="G39" s="71">
        <f t="shared" si="7"/>
        <v>203292.00000000003</v>
      </c>
      <c r="H39" s="71">
        <f t="shared" si="7"/>
        <v>20832.54</v>
      </c>
      <c r="I39" s="71">
        <f t="shared" si="7"/>
        <v>90311.71</v>
      </c>
    </row>
    <row r="40" spans="1:10">
      <c r="A40" s="30" t="s">
        <v>43</v>
      </c>
      <c r="B40" s="26" t="s">
        <v>19</v>
      </c>
      <c r="C40" s="85">
        <f t="shared" si="1"/>
        <v>691842.87300000014</v>
      </c>
      <c r="D40" s="58">
        <f t="shared" ref="D40:I41" si="8">D92+D412</f>
        <v>109044.05299999999</v>
      </c>
      <c r="E40" s="58">
        <f t="shared" si="8"/>
        <v>68918</v>
      </c>
      <c r="F40" s="58">
        <f t="shared" si="8"/>
        <v>200826.22</v>
      </c>
      <c r="G40" s="58">
        <f t="shared" si="8"/>
        <v>203292.00000000003</v>
      </c>
      <c r="H40" s="58">
        <f t="shared" si="8"/>
        <v>20832.54</v>
      </c>
      <c r="I40" s="58">
        <f t="shared" si="8"/>
        <v>88930.060000000012</v>
      </c>
    </row>
    <row r="41" spans="1:10">
      <c r="A41" s="23"/>
      <c r="B41" s="28" t="s">
        <v>20</v>
      </c>
      <c r="C41" s="85">
        <f t="shared" si="1"/>
        <v>691842.87300000014</v>
      </c>
      <c r="D41" s="58">
        <f t="shared" si="8"/>
        <v>109044.05299999999</v>
      </c>
      <c r="E41" s="58">
        <f t="shared" si="8"/>
        <v>68918</v>
      </c>
      <c r="F41" s="58">
        <f t="shared" si="8"/>
        <v>200826.22</v>
      </c>
      <c r="G41" s="58">
        <f t="shared" si="8"/>
        <v>203292.00000000003</v>
      </c>
      <c r="H41" s="58">
        <f t="shared" si="8"/>
        <v>20832.54</v>
      </c>
      <c r="I41" s="58">
        <f t="shared" si="8"/>
        <v>88930.060000000012</v>
      </c>
    </row>
    <row r="42" spans="1:10">
      <c r="A42" s="17" t="s">
        <v>50</v>
      </c>
      <c r="B42" s="26" t="s">
        <v>19</v>
      </c>
      <c r="C42" s="85">
        <f t="shared" si="1"/>
        <v>30949.510000000002</v>
      </c>
      <c r="D42" s="57">
        <f t="shared" ref="D42:I49" si="9">D534</f>
        <v>2505.5100000000002</v>
      </c>
      <c r="E42" s="57">
        <f t="shared" si="9"/>
        <v>28444</v>
      </c>
      <c r="F42" s="57">
        <f t="shared" si="9"/>
        <v>0</v>
      </c>
      <c r="G42" s="57">
        <f t="shared" si="9"/>
        <v>0</v>
      </c>
      <c r="H42" s="57">
        <f t="shared" si="9"/>
        <v>0</v>
      </c>
      <c r="I42" s="57">
        <f t="shared" si="9"/>
        <v>0</v>
      </c>
    </row>
    <row r="43" spans="1:10">
      <c r="A43" s="32"/>
      <c r="B43" s="28" t="s">
        <v>20</v>
      </c>
      <c r="C43" s="85">
        <f t="shared" si="1"/>
        <v>30949.510000000002</v>
      </c>
      <c r="D43" s="57">
        <f t="shared" si="9"/>
        <v>2505.5100000000002</v>
      </c>
      <c r="E43" s="57">
        <f t="shared" si="9"/>
        <v>28444</v>
      </c>
      <c r="F43" s="57">
        <f t="shared" si="9"/>
        <v>0</v>
      </c>
      <c r="G43" s="57">
        <f t="shared" si="9"/>
        <v>0</v>
      </c>
      <c r="H43" s="57">
        <f t="shared" si="9"/>
        <v>0</v>
      </c>
      <c r="I43" s="57">
        <f t="shared" si="9"/>
        <v>0</v>
      </c>
    </row>
    <row r="44" spans="1:10">
      <c r="A44" s="17" t="s">
        <v>53</v>
      </c>
      <c r="B44" s="26" t="s">
        <v>19</v>
      </c>
      <c r="C44" s="85">
        <f t="shared" si="1"/>
        <v>1314.04</v>
      </c>
      <c r="D44" s="57">
        <f t="shared" si="9"/>
        <v>1041.43</v>
      </c>
      <c r="E44" s="57">
        <f t="shared" si="9"/>
        <v>99</v>
      </c>
      <c r="F44" s="57">
        <f t="shared" si="9"/>
        <v>0</v>
      </c>
      <c r="G44" s="57">
        <f t="shared" si="9"/>
        <v>0</v>
      </c>
      <c r="H44" s="57">
        <f t="shared" si="9"/>
        <v>0</v>
      </c>
      <c r="I44" s="57">
        <f t="shared" si="9"/>
        <v>173.61</v>
      </c>
    </row>
    <row r="45" spans="1:10">
      <c r="A45" s="32"/>
      <c r="B45" s="28" t="s">
        <v>20</v>
      </c>
      <c r="C45" s="85">
        <f t="shared" si="1"/>
        <v>1314.04</v>
      </c>
      <c r="D45" s="57">
        <f t="shared" si="9"/>
        <v>1041.43</v>
      </c>
      <c r="E45" s="57">
        <f t="shared" si="9"/>
        <v>99</v>
      </c>
      <c r="F45" s="57">
        <f t="shared" si="9"/>
        <v>0</v>
      </c>
      <c r="G45" s="57">
        <f t="shared" si="9"/>
        <v>0</v>
      </c>
      <c r="H45" s="57">
        <f t="shared" si="9"/>
        <v>0</v>
      </c>
      <c r="I45" s="57">
        <f t="shared" si="9"/>
        <v>173.61</v>
      </c>
    </row>
    <row r="46" spans="1:10">
      <c r="A46" s="17" t="s">
        <v>51</v>
      </c>
      <c r="B46" s="26" t="s">
        <v>19</v>
      </c>
      <c r="C46" s="85">
        <f t="shared" si="1"/>
        <v>22970.61</v>
      </c>
      <c r="D46" s="57">
        <f t="shared" si="9"/>
        <v>11861.57</v>
      </c>
      <c r="E46" s="57">
        <f t="shared" si="9"/>
        <v>8171</v>
      </c>
      <c r="F46" s="57">
        <f t="shared" si="9"/>
        <v>1730</v>
      </c>
      <c r="G46" s="57">
        <f t="shared" si="9"/>
        <v>0</v>
      </c>
      <c r="H46" s="57">
        <f t="shared" si="9"/>
        <v>0</v>
      </c>
      <c r="I46" s="57">
        <f t="shared" si="9"/>
        <v>1208.04</v>
      </c>
    </row>
    <row r="47" spans="1:10">
      <c r="A47" s="32"/>
      <c r="B47" s="28" t="s">
        <v>20</v>
      </c>
      <c r="C47" s="85">
        <f t="shared" si="1"/>
        <v>22970.61</v>
      </c>
      <c r="D47" s="57">
        <f t="shared" si="9"/>
        <v>11861.57</v>
      </c>
      <c r="E47" s="57">
        <f>E539</f>
        <v>8171</v>
      </c>
      <c r="F47" s="57">
        <f t="shared" si="9"/>
        <v>1730</v>
      </c>
      <c r="G47" s="57">
        <f t="shared" si="9"/>
        <v>0</v>
      </c>
      <c r="H47" s="57">
        <f t="shared" si="9"/>
        <v>0</v>
      </c>
      <c r="I47" s="57">
        <f t="shared" si="9"/>
        <v>1208.04</v>
      </c>
    </row>
    <row r="48" spans="1:10">
      <c r="A48" s="17" t="s">
        <v>52</v>
      </c>
      <c r="B48" s="26" t="s">
        <v>19</v>
      </c>
      <c r="C48" s="85">
        <f t="shared" si="1"/>
        <v>263011.30000000005</v>
      </c>
      <c r="D48" s="57">
        <f t="shared" si="9"/>
        <v>4222.0200000000004</v>
      </c>
      <c r="E48" s="57">
        <f>E540</f>
        <v>10045</v>
      </c>
      <c r="F48" s="57">
        <f t="shared" si="9"/>
        <v>93846</v>
      </c>
      <c r="G48" s="57">
        <f t="shared" si="9"/>
        <v>85648.18</v>
      </c>
      <c r="H48" s="57">
        <f t="shared" si="9"/>
        <v>69250.100000000006</v>
      </c>
      <c r="I48" s="57">
        <f t="shared" si="9"/>
        <v>0</v>
      </c>
    </row>
    <row r="49" spans="1:10">
      <c r="A49" s="32"/>
      <c r="B49" s="28" t="s">
        <v>20</v>
      </c>
      <c r="C49" s="85">
        <f t="shared" si="1"/>
        <v>263011.30000000005</v>
      </c>
      <c r="D49" s="57">
        <f t="shared" si="9"/>
        <v>4222.0200000000004</v>
      </c>
      <c r="E49" s="57">
        <f>E541</f>
        <v>10045</v>
      </c>
      <c r="F49" s="57">
        <f t="shared" si="9"/>
        <v>93846</v>
      </c>
      <c r="G49" s="57">
        <f t="shared" si="9"/>
        <v>85648.18</v>
      </c>
      <c r="H49" s="57">
        <f t="shared" si="9"/>
        <v>69250.100000000006</v>
      </c>
      <c r="I49" s="57">
        <f t="shared" si="9"/>
        <v>0</v>
      </c>
    </row>
    <row r="50" spans="1:10" s="51" customFormat="1">
      <c r="A50" s="157" t="s">
        <v>189</v>
      </c>
      <c r="B50" s="26" t="s">
        <v>19</v>
      </c>
      <c r="C50" s="151">
        <f t="shared" si="1"/>
        <v>150083.37999999998</v>
      </c>
      <c r="D50" s="151">
        <f>D52+D54</f>
        <v>148100.41999999998</v>
      </c>
      <c r="E50" s="151">
        <f t="shared" ref="E50:I51" si="10">E52+E54</f>
        <v>1928</v>
      </c>
      <c r="F50" s="151">
        <f t="shared" si="10"/>
        <v>0</v>
      </c>
      <c r="G50" s="151">
        <f t="shared" si="10"/>
        <v>0</v>
      </c>
      <c r="H50" s="151">
        <f t="shared" si="10"/>
        <v>0</v>
      </c>
      <c r="I50" s="151">
        <f t="shared" si="10"/>
        <v>54.96</v>
      </c>
      <c r="J50" s="321"/>
    </row>
    <row r="51" spans="1:10" s="51" customFormat="1">
      <c r="A51" s="23" t="s">
        <v>45</v>
      </c>
      <c r="B51" s="28" t="s">
        <v>20</v>
      </c>
      <c r="C51" s="151">
        <f t="shared" si="1"/>
        <v>150083.37999999998</v>
      </c>
      <c r="D51" s="151">
        <f>D53+D55</f>
        <v>148100.41999999998</v>
      </c>
      <c r="E51" s="151">
        <f t="shared" si="10"/>
        <v>1928</v>
      </c>
      <c r="F51" s="151">
        <f t="shared" si="10"/>
        <v>0</v>
      </c>
      <c r="G51" s="151">
        <f t="shared" si="10"/>
        <v>0</v>
      </c>
      <c r="H51" s="151">
        <f t="shared" si="10"/>
        <v>0</v>
      </c>
      <c r="I51" s="151">
        <f t="shared" si="10"/>
        <v>54.96</v>
      </c>
      <c r="J51" s="321"/>
    </row>
    <row r="52" spans="1:10" s="51" customFormat="1" ht="25.5" customHeight="1">
      <c r="A52" s="265" t="s">
        <v>123</v>
      </c>
      <c r="B52" s="26" t="s">
        <v>19</v>
      </c>
      <c r="C52" s="57">
        <f t="shared" si="1"/>
        <v>83196</v>
      </c>
      <c r="D52" s="85">
        <f>D96</f>
        <v>82646</v>
      </c>
      <c r="E52" s="85">
        <f t="shared" ref="E52:I55" si="11">E96</f>
        <v>496</v>
      </c>
      <c r="F52" s="85">
        <f t="shared" si="11"/>
        <v>0</v>
      </c>
      <c r="G52" s="85">
        <f t="shared" si="11"/>
        <v>0</v>
      </c>
      <c r="H52" s="85">
        <f t="shared" si="11"/>
        <v>0</v>
      </c>
      <c r="I52" s="85">
        <f t="shared" si="11"/>
        <v>54</v>
      </c>
      <c r="J52" s="321"/>
    </row>
    <row r="53" spans="1:10" s="51" customFormat="1">
      <c r="A53" s="78"/>
      <c r="B53" s="28" t="s">
        <v>20</v>
      </c>
      <c r="C53" s="57">
        <f t="shared" si="1"/>
        <v>83196</v>
      </c>
      <c r="D53" s="85">
        <f>D97</f>
        <v>82646</v>
      </c>
      <c r="E53" s="85">
        <f t="shared" si="11"/>
        <v>496</v>
      </c>
      <c r="F53" s="85">
        <f t="shared" si="11"/>
        <v>0</v>
      </c>
      <c r="G53" s="85">
        <f t="shared" si="11"/>
        <v>0</v>
      </c>
      <c r="H53" s="85">
        <f t="shared" si="11"/>
        <v>0</v>
      </c>
      <c r="I53" s="85">
        <f t="shared" si="11"/>
        <v>54</v>
      </c>
      <c r="J53" s="321"/>
    </row>
    <row r="54" spans="1:10">
      <c r="A54" s="30" t="s">
        <v>43</v>
      </c>
      <c r="B54" s="26" t="s">
        <v>19</v>
      </c>
      <c r="C54" s="85">
        <f t="shared" si="1"/>
        <v>66887.38</v>
      </c>
      <c r="D54" s="58">
        <f>D98</f>
        <v>65454.42</v>
      </c>
      <c r="E54" s="58">
        <f t="shared" si="11"/>
        <v>1432</v>
      </c>
      <c r="F54" s="58">
        <f t="shared" si="11"/>
        <v>0</v>
      </c>
      <c r="G54" s="58">
        <f t="shared" si="11"/>
        <v>0</v>
      </c>
      <c r="H54" s="58">
        <f t="shared" si="11"/>
        <v>0</v>
      </c>
      <c r="I54" s="58">
        <f t="shared" si="11"/>
        <v>0.96</v>
      </c>
    </row>
    <row r="55" spans="1:10">
      <c r="A55" s="23"/>
      <c r="B55" s="28" t="s">
        <v>20</v>
      </c>
      <c r="C55" s="85">
        <f t="shared" si="1"/>
        <v>66887.38</v>
      </c>
      <c r="D55" s="58">
        <f>D99</f>
        <v>65454.42</v>
      </c>
      <c r="E55" s="58">
        <f t="shared" si="11"/>
        <v>1432</v>
      </c>
      <c r="F55" s="58">
        <f t="shared" si="11"/>
        <v>0</v>
      </c>
      <c r="G55" s="58">
        <f t="shared" si="11"/>
        <v>0</v>
      </c>
      <c r="H55" s="58">
        <f t="shared" si="11"/>
        <v>0</v>
      </c>
      <c r="I55" s="58">
        <f t="shared" si="11"/>
        <v>0.96</v>
      </c>
    </row>
    <row r="56" spans="1:10">
      <c r="A56" s="90" t="s">
        <v>34</v>
      </c>
      <c r="B56" s="201" t="s">
        <v>19</v>
      </c>
      <c r="C56" s="151">
        <f t="shared" si="1"/>
        <v>355885.527</v>
      </c>
      <c r="D56" s="151">
        <f>D58+D60+D62</f>
        <v>110754.397</v>
      </c>
      <c r="E56" s="151">
        <f t="shared" ref="E56:I57" si="12">E58+E60+E62</f>
        <v>111053</v>
      </c>
      <c r="F56" s="151">
        <f t="shared" si="12"/>
        <v>57234.52</v>
      </c>
      <c r="G56" s="151">
        <f t="shared" si="12"/>
        <v>43960</v>
      </c>
      <c r="H56" s="151">
        <f t="shared" si="12"/>
        <v>14385</v>
      </c>
      <c r="I56" s="151">
        <f t="shared" si="12"/>
        <v>18498.609999999993</v>
      </c>
    </row>
    <row r="57" spans="1:10">
      <c r="A57" s="14" t="s">
        <v>49</v>
      </c>
      <c r="B57" s="202" t="s">
        <v>20</v>
      </c>
      <c r="C57" s="151">
        <f t="shared" si="1"/>
        <v>355885.527</v>
      </c>
      <c r="D57" s="151">
        <f>D59+D61+D63</f>
        <v>110754.397</v>
      </c>
      <c r="E57" s="151">
        <f>E59+E61+E63</f>
        <v>111053</v>
      </c>
      <c r="F57" s="151">
        <f t="shared" si="12"/>
        <v>57234.52</v>
      </c>
      <c r="G57" s="151">
        <f t="shared" si="12"/>
        <v>43960</v>
      </c>
      <c r="H57" s="151">
        <f t="shared" si="12"/>
        <v>14385</v>
      </c>
      <c r="I57" s="151">
        <f t="shared" si="12"/>
        <v>18498.609999999993</v>
      </c>
    </row>
    <row r="58" spans="1:10" s="259" customFormat="1" ht="25.5">
      <c r="A58" s="224" t="s">
        <v>11</v>
      </c>
      <c r="B58" s="70" t="s">
        <v>19</v>
      </c>
      <c r="C58" s="71">
        <f>D58+E58+F58+G58+H58+I58</f>
        <v>197.5</v>
      </c>
      <c r="D58" s="71">
        <f>D102</f>
        <v>192.2</v>
      </c>
      <c r="E58" s="71">
        <f t="shared" ref="E58:I58" si="13">E102</f>
        <v>0</v>
      </c>
      <c r="F58" s="71">
        <f t="shared" si="13"/>
        <v>0</v>
      </c>
      <c r="G58" s="71">
        <f t="shared" si="13"/>
        <v>0</v>
      </c>
      <c r="H58" s="71">
        <f t="shared" si="13"/>
        <v>0</v>
      </c>
      <c r="I58" s="71">
        <f t="shared" si="13"/>
        <v>5.3000000000000114</v>
      </c>
    </row>
    <row r="59" spans="1:10" s="259" customFormat="1">
      <c r="A59" s="18"/>
      <c r="B59" s="69" t="s">
        <v>20</v>
      </c>
      <c r="C59" s="71">
        <f>D59+E59+F59+G59+H59+I59</f>
        <v>197.5</v>
      </c>
      <c r="D59" s="71">
        <f>D103</f>
        <v>192.2</v>
      </c>
      <c r="E59" s="71">
        <f t="shared" ref="E59:I59" si="14">E103</f>
        <v>0</v>
      </c>
      <c r="F59" s="71">
        <f t="shared" si="14"/>
        <v>0</v>
      </c>
      <c r="G59" s="71">
        <f t="shared" si="14"/>
        <v>0</v>
      </c>
      <c r="H59" s="71">
        <f t="shared" si="14"/>
        <v>0</v>
      </c>
      <c r="I59" s="71">
        <f t="shared" si="14"/>
        <v>5.3000000000000114</v>
      </c>
    </row>
    <row r="60" spans="1:10" s="261" customFormat="1" ht="25.5">
      <c r="A60" s="387" t="s">
        <v>271</v>
      </c>
      <c r="B60" s="363" t="s">
        <v>19</v>
      </c>
      <c r="C60" s="319">
        <f>D60+E60+F60+G60+H60+I60</f>
        <v>20908</v>
      </c>
      <c r="D60" s="319">
        <f>D544</f>
        <v>13243.11</v>
      </c>
      <c r="E60" s="319">
        <f t="shared" ref="E60:I61" si="15">E544</f>
        <v>6899</v>
      </c>
      <c r="F60" s="319">
        <f t="shared" si="15"/>
        <v>0</v>
      </c>
      <c r="G60" s="319">
        <f t="shared" si="15"/>
        <v>0</v>
      </c>
      <c r="H60" s="319">
        <f t="shared" si="15"/>
        <v>0</v>
      </c>
      <c r="I60" s="319">
        <f t="shared" si="15"/>
        <v>765.88999999999942</v>
      </c>
    </row>
    <row r="61" spans="1:10" s="261" customFormat="1">
      <c r="A61" s="281"/>
      <c r="B61" s="282" t="s">
        <v>20</v>
      </c>
      <c r="C61" s="319">
        <f>D61+E61+F61+G61+H61+I61</f>
        <v>20908</v>
      </c>
      <c r="D61" s="319">
        <f>D545</f>
        <v>13243.11</v>
      </c>
      <c r="E61" s="319">
        <f t="shared" si="15"/>
        <v>6899</v>
      </c>
      <c r="F61" s="319">
        <f t="shared" si="15"/>
        <v>0</v>
      </c>
      <c r="G61" s="319">
        <f t="shared" si="15"/>
        <v>0</v>
      </c>
      <c r="H61" s="319">
        <f t="shared" si="15"/>
        <v>0</v>
      </c>
      <c r="I61" s="319">
        <f t="shared" si="15"/>
        <v>765.88999999999942</v>
      </c>
    </row>
    <row r="62" spans="1:10">
      <c r="A62" s="21" t="s">
        <v>76</v>
      </c>
      <c r="B62" s="8" t="s">
        <v>19</v>
      </c>
      <c r="C62" s="85">
        <f t="shared" si="1"/>
        <v>334780.02699999994</v>
      </c>
      <c r="D62" s="57">
        <f>D64+D74</f>
        <v>97319.087</v>
      </c>
      <c r="E62" s="57">
        <f t="shared" ref="E62:I63" si="16">E64+E74</f>
        <v>104154</v>
      </c>
      <c r="F62" s="57">
        <f t="shared" si="16"/>
        <v>57234.52</v>
      </c>
      <c r="G62" s="57">
        <f t="shared" si="16"/>
        <v>43960</v>
      </c>
      <c r="H62" s="57">
        <f t="shared" si="16"/>
        <v>14385</v>
      </c>
      <c r="I62" s="57">
        <f t="shared" si="16"/>
        <v>17727.419999999995</v>
      </c>
    </row>
    <row r="63" spans="1:10">
      <c r="A63" s="18"/>
      <c r="B63" s="202" t="s">
        <v>20</v>
      </c>
      <c r="C63" s="85">
        <f t="shared" si="1"/>
        <v>334780.02699999994</v>
      </c>
      <c r="D63" s="57">
        <f>D65+D75</f>
        <v>97319.087</v>
      </c>
      <c r="E63" s="57">
        <f t="shared" si="16"/>
        <v>104154</v>
      </c>
      <c r="F63" s="57">
        <f t="shared" si="16"/>
        <v>57234.52</v>
      </c>
      <c r="G63" s="57">
        <f t="shared" si="16"/>
        <v>43960</v>
      </c>
      <c r="H63" s="57">
        <f t="shared" si="16"/>
        <v>14385</v>
      </c>
      <c r="I63" s="57">
        <f t="shared" si="16"/>
        <v>17727.419999999995</v>
      </c>
    </row>
    <row r="64" spans="1:10">
      <c r="A64" s="21" t="s">
        <v>54</v>
      </c>
      <c r="B64" s="201" t="s">
        <v>19</v>
      </c>
      <c r="C64" s="85">
        <f t="shared" si="1"/>
        <v>320992.217</v>
      </c>
      <c r="D64" s="57">
        <f>D66+D68+D70+D72</f>
        <v>93853.277000000002</v>
      </c>
      <c r="E64" s="57">
        <f t="shared" ref="E64:I65" si="17">E66+E68+E70+E72</f>
        <v>94394</v>
      </c>
      <c r="F64" s="57">
        <f t="shared" si="17"/>
        <v>57234.52</v>
      </c>
      <c r="G64" s="57">
        <f t="shared" si="17"/>
        <v>43960</v>
      </c>
      <c r="H64" s="57">
        <f t="shared" si="17"/>
        <v>14385</v>
      </c>
      <c r="I64" s="57">
        <f t="shared" si="17"/>
        <v>17165.419999999995</v>
      </c>
    </row>
    <row r="65" spans="1:9">
      <c r="A65" s="11"/>
      <c r="B65" s="202" t="s">
        <v>20</v>
      </c>
      <c r="C65" s="85">
        <f t="shared" si="1"/>
        <v>320992.217</v>
      </c>
      <c r="D65" s="57">
        <f>D67+D69+D71+D73</f>
        <v>93853.277000000002</v>
      </c>
      <c r="E65" s="57">
        <f t="shared" si="17"/>
        <v>94394</v>
      </c>
      <c r="F65" s="57">
        <f t="shared" si="17"/>
        <v>57234.52</v>
      </c>
      <c r="G65" s="57">
        <f t="shared" si="17"/>
        <v>43960</v>
      </c>
      <c r="H65" s="57">
        <f t="shared" si="17"/>
        <v>14385</v>
      </c>
      <c r="I65" s="57">
        <f t="shared" si="17"/>
        <v>17165.419999999995</v>
      </c>
    </row>
    <row r="66" spans="1:9">
      <c r="A66" s="30" t="s">
        <v>43</v>
      </c>
      <c r="B66" s="26" t="s">
        <v>19</v>
      </c>
      <c r="C66" s="85">
        <f t="shared" si="1"/>
        <v>267177.90000000002</v>
      </c>
      <c r="D66" s="58">
        <f t="shared" ref="D66:I67" si="18">D420+D108</f>
        <v>73425.02</v>
      </c>
      <c r="E66" s="58">
        <f t="shared" si="18"/>
        <v>67698.12</v>
      </c>
      <c r="F66" s="58">
        <f t="shared" si="18"/>
        <v>57234.52</v>
      </c>
      <c r="G66" s="58">
        <f t="shared" si="18"/>
        <v>43960</v>
      </c>
      <c r="H66" s="58">
        <f t="shared" si="18"/>
        <v>14385</v>
      </c>
      <c r="I66" s="58">
        <f t="shared" si="18"/>
        <v>10475.239999999994</v>
      </c>
    </row>
    <row r="67" spans="1:9">
      <c r="A67" s="23"/>
      <c r="B67" s="28" t="s">
        <v>20</v>
      </c>
      <c r="C67" s="85">
        <f t="shared" si="1"/>
        <v>267177.90000000002</v>
      </c>
      <c r="D67" s="58">
        <f t="shared" si="18"/>
        <v>73425.02</v>
      </c>
      <c r="E67" s="58">
        <f t="shared" si="18"/>
        <v>67698.12</v>
      </c>
      <c r="F67" s="58">
        <f t="shared" si="18"/>
        <v>57234.52</v>
      </c>
      <c r="G67" s="58">
        <f t="shared" si="18"/>
        <v>43960</v>
      </c>
      <c r="H67" s="58">
        <f t="shared" si="18"/>
        <v>14385</v>
      </c>
      <c r="I67" s="58">
        <f t="shared" si="18"/>
        <v>10475.239999999994</v>
      </c>
    </row>
    <row r="68" spans="1:9">
      <c r="A68" s="96" t="s">
        <v>50</v>
      </c>
      <c r="B68" s="201" t="s">
        <v>19</v>
      </c>
      <c r="C68" s="85">
        <f t="shared" si="1"/>
        <v>30493.03</v>
      </c>
      <c r="D68" s="57">
        <f t="shared" ref="D68:I75" si="19">D550</f>
        <v>13152.949999999997</v>
      </c>
      <c r="E68" s="57">
        <f t="shared" si="19"/>
        <v>17340.080000000002</v>
      </c>
      <c r="F68" s="57">
        <f t="shared" si="19"/>
        <v>0</v>
      </c>
      <c r="G68" s="57">
        <f t="shared" si="19"/>
        <v>0</v>
      </c>
      <c r="H68" s="57">
        <f t="shared" si="19"/>
        <v>0</v>
      </c>
      <c r="I68" s="57">
        <f t="shared" si="19"/>
        <v>0</v>
      </c>
    </row>
    <row r="69" spans="1:9">
      <c r="A69" s="11"/>
      <c r="B69" s="202" t="s">
        <v>20</v>
      </c>
      <c r="C69" s="85">
        <f t="shared" si="1"/>
        <v>30493.03</v>
      </c>
      <c r="D69" s="57">
        <f t="shared" si="19"/>
        <v>13152.949999999997</v>
      </c>
      <c r="E69" s="57">
        <f t="shared" si="19"/>
        <v>17340.080000000002</v>
      </c>
      <c r="F69" s="57">
        <f t="shared" si="19"/>
        <v>0</v>
      </c>
      <c r="G69" s="57">
        <f t="shared" si="19"/>
        <v>0</v>
      </c>
      <c r="H69" s="57">
        <f t="shared" si="19"/>
        <v>0</v>
      </c>
      <c r="I69" s="57">
        <f t="shared" si="19"/>
        <v>0</v>
      </c>
    </row>
    <row r="70" spans="1:9">
      <c r="A70" s="33" t="s">
        <v>53</v>
      </c>
      <c r="B70" s="201" t="s">
        <v>19</v>
      </c>
      <c r="C70" s="85">
        <f t="shared" si="1"/>
        <v>130</v>
      </c>
      <c r="D70" s="57">
        <f t="shared" si="19"/>
        <v>0</v>
      </c>
      <c r="E70" s="57">
        <f t="shared" si="19"/>
        <v>130</v>
      </c>
      <c r="F70" s="57">
        <f t="shared" si="19"/>
        <v>0</v>
      </c>
      <c r="G70" s="57">
        <f t="shared" si="19"/>
        <v>0</v>
      </c>
      <c r="H70" s="57">
        <f t="shared" si="19"/>
        <v>0</v>
      </c>
      <c r="I70" s="57">
        <f t="shared" si="19"/>
        <v>0</v>
      </c>
    </row>
    <row r="71" spans="1:9">
      <c r="A71" s="11"/>
      <c r="B71" s="202" t="s">
        <v>20</v>
      </c>
      <c r="C71" s="85">
        <f t="shared" si="1"/>
        <v>130</v>
      </c>
      <c r="D71" s="57">
        <f t="shared" si="19"/>
        <v>0</v>
      </c>
      <c r="E71" s="57">
        <f t="shared" si="19"/>
        <v>130</v>
      </c>
      <c r="F71" s="57">
        <f t="shared" si="19"/>
        <v>0</v>
      </c>
      <c r="G71" s="57">
        <f t="shared" si="19"/>
        <v>0</v>
      </c>
      <c r="H71" s="57">
        <f t="shared" si="19"/>
        <v>0</v>
      </c>
      <c r="I71" s="57">
        <f t="shared" si="19"/>
        <v>0</v>
      </c>
    </row>
    <row r="72" spans="1:9">
      <c r="A72" s="34" t="s">
        <v>55</v>
      </c>
      <c r="B72" s="26" t="s">
        <v>19</v>
      </c>
      <c r="C72" s="85">
        <f t="shared" si="1"/>
        <v>23191.287</v>
      </c>
      <c r="D72" s="57">
        <f t="shared" si="19"/>
        <v>7275.3069999999998</v>
      </c>
      <c r="E72" s="57">
        <f t="shared" si="19"/>
        <v>9225.7999999999993</v>
      </c>
      <c r="F72" s="57">
        <f t="shared" si="19"/>
        <v>0</v>
      </c>
      <c r="G72" s="57">
        <f t="shared" si="19"/>
        <v>0</v>
      </c>
      <c r="H72" s="57">
        <f t="shared" si="19"/>
        <v>0</v>
      </c>
      <c r="I72" s="57">
        <f t="shared" si="19"/>
        <v>6690.18</v>
      </c>
    </row>
    <row r="73" spans="1:9">
      <c r="A73" s="14"/>
      <c r="B73" s="28" t="s">
        <v>20</v>
      </c>
      <c r="C73" s="85">
        <f t="shared" si="1"/>
        <v>23191.287</v>
      </c>
      <c r="D73" s="57">
        <f t="shared" si="19"/>
        <v>7275.3069999999998</v>
      </c>
      <c r="E73" s="57">
        <f t="shared" si="19"/>
        <v>9225.7999999999993</v>
      </c>
      <c r="F73" s="57">
        <f t="shared" si="19"/>
        <v>0</v>
      </c>
      <c r="G73" s="57">
        <f t="shared" si="19"/>
        <v>0</v>
      </c>
      <c r="H73" s="57">
        <f t="shared" si="19"/>
        <v>0</v>
      </c>
      <c r="I73" s="57">
        <f t="shared" si="19"/>
        <v>6690.18</v>
      </c>
    </row>
    <row r="74" spans="1:9">
      <c r="A74" s="36" t="s">
        <v>60</v>
      </c>
      <c r="B74" s="26" t="s">
        <v>19</v>
      </c>
      <c r="C74" s="85">
        <f t="shared" si="1"/>
        <v>13787.810000000001</v>
      </c>
      <c r="D74" s="57">
        <f t="shared" si="19"/>
        <v>3465.8100000000004</v>
      </c>
      <c r="E74" s="57">
        <f t="shared" si="19"/>
        <v>9760</v>
      </c>
      <c r="F74" s="57">
        <f t="shared" si="19"/>
        <v>0</v>
      </c>
      <c r="G74" s="57">
        <f t="shared" si="19"/>
        <v>0</v>
      </c>
      <c r="H74" s="57">
        <f t="shared" si="19"/>
        <v>0</v>
      </c>
      <c r="I74" s="57">
        <f t="shared" si="19"/>
        <v>562</v>
      </c>
    </row>
    <row r="75" spans="1:9">
      <c r="A75" s="14"/>
      <c r="B75" s="28" t="s">
        <v>20</v>
      </c>
      <c r="C75" s="85">
        <f t="shared" si="1"/>
        <v>13787.810000000001</v>
      </c>
      <c r="D75" s="57">
        <f t="shared" si="19"/>
        <v>3465.8100000000004</v>
      </c>
      <c r="E75" s="57">
        <f t="shared" si="19"/>
        <v>9760</v>
      </c>
      <c r="F75" s="57">
        <f t="shared" si="19"/>
        <v>0</v>
      </c>
      <c r="G75" s="57">
        <f t="shared" si="19"/>
        <v>0</v>
      </c>
      <c r="H75" s="57">
        <f t="shared" si="19"/>
        <v>0</v>
      </c>
      <c r="I75" s="57">
        <f t="shared" si="19"/>
        <v>562</v>
      </c>
    </row>
    <row r="76" spans="1:9">
      <c r="A76" s="707" t="s">
        <v>30</v>
      </c>
      <c r="B76" s="708"/>
      <c r="C76" s="708"/>
      <c r="D76" s="708"/>
      <c r="E76" s="708"/>
      <c r="F76" s="708"/>
      <c r="G76" s="708"/>
      <c r="H76" s="708"/>
      <c r="I76" s="709"/>
    </row>
    <row r="77" spans="1:9">
      <c r="A77" s="710" t="s">
        <v>22</v>
      </c>
      <c r="B77" s="711"/>
      <c r="C77" s="711"/>
      <c r="D77" s="711"/>
      <c r="E77" s="711"/>
      <c r="F77" s="711"/>
      <c r="G77" s="711"/>
      <c r="H77" s="711"/>
      <c r="I77" s="712"/>
    </row>
    <row r="78" spans="1:9">
      <c r="A78" s="33" t="s">
        <v>29</v>
      </c>
      <c r="B78" s="31" t="s">
        <v>19</v>
      </c>
      <c r="C78" s="58">
        <f>D78+E78+F78+G78+H78+I78</f>
        <v>2044223.233</v>
      </c>
      <c r="D78" s="58">
        <f>D80+D94+D100</f>
        <v>675735.98300000001</v>
      </c>
      <c r="E78" s="58">
        <f t="shared" ref="E78:I79" si="20">E80+E94+E100</f>
        <v>342855</v>
      </c>
      <c r="F78" s="58">
        <f t="shared" si="20"/>
        <v>399784</v>
      </c>
      <c r="G78" s="58">
        <f t="shared" si="20"/>
        <v>421730.72000000003</v>
      </c>
      <c r="H78" s="58">
        <f t="shared" si="20"/>
        <v>99425.040000000008</v>
      </c>
      <c r="I78" s="58">
        <f t="shared" si="20"/>
        <v>104692.49000000002</v>
      </c>
    </row>
    <row r="79" spans="1:9" ht="13.5" thickBot="1">
      <c r="A79" s="81"/>
      <c r="B79" s="82" t="s">
        <v>20</v>
      </c>
      <c r="C79" s="58">
        <f t="shared" ref="C79:C109" si="21">D79+E79+F79+G79+H79+I79</f>
        <v>2044223.233</v>
      </c>
      <c r="D79" s="58">
        <f>D81+D95+D101</f>
        <v>675735.98300000001</v>
      </c>
      <c r="E79" s="58">
        <f t="shared" si="20"/>
        <v>342855</v>
      </c>
      <c r="F79" s="58">
        <f t="shared" si="20"/>
        <v>399784</v>
      </c>
      <c r="G79" s="58">
        <f t="shared" si="20"/>
        <v>421730.72000000003</v>
      </c>
      <c r="H79" s="58">
        <f t="shared" si="20"/>
        <v>99425.040000000008</v>
      </c>
      <c r="I79" s="58">
        <f t="shared" si="20"/>
        <v>104692.49000000002</v>
      </c>
    </row>
    <row r="80" spans="1:9">
      <c r="A80" s="189" t="s">
        <v>35</v>
      </c>
      <c r="B80" s="31" t="s">
        <v>19</v>
      </c>
      <c r="C80" s="58">
        <f t="shared" si="21"/>
        <v>1781987.8130000001</v>
      </c>
      <c r="D80" s="58">
        <f>D82+D84+D86+D88</f>
        <v>454018.34299999999</v>
      </c>
      <c r="E80" s="58">
        <f t="shared" ref="E80:I81" si="22">E82+E84+E86+E88</f>
        <v>313336</v>
      </c>
      <c r="F80" s="58">
        <f t="shared" si="22"/>
        <v>399320.72</v>
      </c>
      <c r="G80" s="58">
        <f t="shared" si="22"/>
        <v>421730.72000000003</v>
      </c>
      <c r="H80" s="58">
        <f t="shared" si="22"/>
        <v>99425.040000000008</v>
      </c>
      <c r="I80" s="58">
        <f t="shared" si="22"/>
        <v>94156.99000000002</v>
      </c>
    </row>
    <row r="81" spans="1:10">
      <c r="A81" s="23" t="s">
        <v>49</v>
      </c>
      <c r="B81" s="28" t="s">
        <v>20</v>
      </c>
      <c r="C81" s="58">
        <f t="shared" si="21"/>
        <v>1781987.8130000001</v>
      </c>
      <c r="D81" s="58">
        <f>D83+D85+D87+D89</f>
        <v>454018.34299999999</v>
      </c>
      <c r="E81" s="58">
        <f t="shared" si="22"/>
        <v>313336</v>
      </c>
      <c r="F81" s="58">
        <f t="shared" si="22"/>
        <v>399320.72</v>
      </c>
      <c r="G81" s="58">
        <f t="shared" si="22"/>
        <v>421730.72000000003</v>
      </c>
      <c r="H81" s="58">
        <f t="shared" si="22"/>
        <v>99425.040000000008</v>
      </c>
      <c r="I81" s="58">
        <f t="shared" si="22"/>
        <v>94156.99000000002</v>
      </c>
    </row>
    <row r="82" spans="1:10">
      <c r="A82" s="83" t="s">
        <v>127</v>
      </c>
      <c r="B82" s="26" t="s">
        <v>19</v>
      </c>
      <c r="C82" s="58">
        <f>D82+E82+F82+G82+H82+I82</f>
        <v>740475</v>
      </c>
      <c r="D82" s="58">
        <f>D290</f>
        <v>2764</v>
      </c>
      <c r="E82" s="58">
        <f t="shared" ref="E82:I82" si="23">E290</f>
        <v>184429</v>
      </c>
      <c r="F82" s="58">
        <f t="shared" si="23"/>
        <v>234428</v>
      </c>
      <c r="G82" s="58">
        <f t="shared" si="23"/>
        <v>234428</v>
      </c>
      <c r="H82" s="58">
        <f t="shared" si="23"/>
        <v>84426</v>
      </c>
      <c r="I82" s="58">
        <f t="shared" si="23"/>
        <v>0</v>
      </c>
    </row>
    <row r="83" spans="1:10">
      <c r="A83" s="78" t="s">
        <v>40</v>
      </c>
      <c r="B83" s="28" t="s">
        <v>20</v>
      </c>
      <c r="C83" s="58">
        <f>D83+E83+F83+G83+H83+I83</f>
        <v>740475</v>
      </c>
      <c r="D83" s="58">
        <f>D291</f>
        <v>2764</v>
      </c>
      <c r="E83" s="58">
        <f t="shared" ref="E83:I83" si="24">E291</f>
        <v>184429</v>
      </c>
      <c r="F83" s="58">
        <f t="shared" si="24"/>
        <v>234428</v>
      </c>
      <c r="G83" s="58">
        <f t="shared" si="24"/>
        <v>234428</v>
      </c>
      <c r="H83" s="58">
        <f t="shared" si="24"/>
        <v>84426</v>
      </c>
      <c r="I83" s="58">
        <f t="shared" si="24"/>
        <v>0</v>
      </c>
    </row>
    <row r="84" spans="1:10">
      <c r="A84" s="83" t="s">
        <v>124</v>
      </c>
      <c r="B84" s="26" t="s">
        <v>19</v>
      </c>
      <c r="C84" s="58">
        <f t="shared" si="21"/>
        <v>352999.18</v>
      </c>
      <c r="D84" s="58">
        <f t="shared" ref="D84:I85" si="25">D116+D233+D296</f>
        <v>339022.25</v>
      </c>
      <c r="E84" s="58">
        <f t="shared" si="25"/>
        <v>8714</v>
      </c>
      <c r="F84" s="58">
        <f t="shared" si="25"/>
        <v>0</v>
      </c>
      <c r="G84" s="58">
        <f t="shared" si="25"/>
        <v>0</v>
      </c>
      <c r="H84" s="58">
        <f t="shared" si="25"/>
        <v>0</v>
      </c>
      <c r="I84" s="58">
        <f t="shared" si="25"/>
        <v>5262.93</v>
      </c>
    </row>
    <row r="85" spans="1:10">
      <c r="A85" s="78" t="s">
        <v>40</v>
      </c>
      <c r="B85" s="28" t="s">
        <v>20</v>
      </c>
      <c r="C85" s="58">
        <f t="shared" si="21"/>
        <v>352999.18</v>
      </c>
      <c r="D85" s="58">
        <f t="shared" si="25"/>
        <v>339022.25</v>
      </c>
      <c r="E85" s="58">
        <f t="shared" si="25"/>
        <v>8714</v>
      </c>
      <c r="F85" s="58">
        <f t="shared" si="25"/>
        <v>0</v>
      </c>
      <c r="G85" s="58">
        <f t="shared" si="25"/>
        <v>0</v>
      </c>
      <c r="H85" s="58">
        <f t="shared" si="25"/>
        <v>0</v>
      </c>
      <c r="I85" s="58">
        <f t="shared" si="25"/>
        <v>5262.93</v>
      </c>
    </row>
    <row r="86" spans="1:10" s="22" customFormat="1" ht="25.5" customHeight="1">
      <c r="A86" s="387" t="s">
        <v>271</v>
      </c>
      <c r="B86" s="70" t="s">
        <v>19</v>
      </c>
      <c r="C86" s="71">
        <f t="shared" si="21"/>
        <v>74632.94</v>
      </c>
      <c r="D86" s="71">
        <f t="shared" ref="D86:I87" si="26">D136+D251</f>
        <v>3893.94</v>
      </c>
      <c r="E86" s="71">
        <f t="shared" si="26"/>
        <v>70451</v>
      </c>
      <c r="F86" s="71">
        <f t="shared" si="26"/>
        <v>288</v>
      </c>
      <c r="G86" s="71">
        <f t="shared" si="26"/>
        <v>0</v>
      </c>
      <c r="H86" s="71">
        <f t="shared" si="26"/>
        <v>0</v>
      </c>
      <c r="I86" s="71">
        <f t="shared" si="26"/>
        <v>0</v>
      </c>
      <c r="J86" s="274"/>
    </row>
    <row r="87" spans="1:10" s="22" customFormat="1">
      <c r="A87" s="18"/>
      <c r="B87" s="69" t="s">
        <v>20</v>
      </c>
      <c r="C87" s="71">
        <f t="shared" si="21"/>
        <v>74632.94</v>
      </c>
      <c r="D87" s="71">
        <f t="shared" si="26"/>
        <v>3893.94</v>
      </c>
      <c r="E87" s="71">
        <f t="shared" si="26"/>
        <v>70451</v>
      </c>
      <c r="F87" s="71">
        <f t="shared" si="26"/>
        <v>288</v>
      </c>
      <c r="G87" s="71">
        <f t="shared" si="26"/>
        <v>0</v>
      </c>
      <c r="H87" s="71">
        <f t="shared" si="26"/>
        <v>0</v>
      </c>
      <c r="I87" s="71">
        <f t="shared" si="26"/>
        <v>0</v>
      </c>
      <c r="J87" s="274"/>
    </row>
    <row r="88" spans="1:10">
      <c r="A88" s="21" t="s">
        <v>76</v>
      </c>
      <c r="B88" s="8" t="s">
        <v>19</v>
      </c>
      <c r="C88" s="58">
        <f t="shared" si="21"/>
        <v>613880.69300000009</v>
      </c>
      <c r="D88" s="85">
        <f>D90</f>
        <v>108338.15299999999</v>
      </c>
      <c r="E88" s="85">
        <f t="shared" ref="E88:I91" si="27">E90</f>
        <v>49742</v>
      </c>
      <c r="F88" s="85">
        <f t="shared" si="27"/>
        <v>164604.72</v>
      </c>
      <c r="G88" s="85">
        <f t="shared" si="27"/>
        <v>187302.72000000003</v>
      </c>
      <c r="H88" s="85">
        <f t="shared" si="27"/>
        <v>14999.04</v>
      </c>
      <c r="I88" s="85">
        <f t="shared" si="27"/>
        <v>88894.060000000012</v>
      </c>
    </row>
    <row r="89" spans="1:10">
      <c r="A89" s="18"/>
      <c r="B89" s="202" t="s">
        <v>20</v>
      </c>
      <c r="C89" s="58">
        <f t="shared" si="21"/>
        <v>613880.69300000009</v>
      </c>
      <c r="D89" s="85">
        <f>D91</f>
        <v>108338.15299999999</v>
      </c>
      <c r="E89" s="85">
        <f t="shared" si="27"/>
        <v>49742</v>
      </c>
      <c r="F89" s="85">
        <f t="shared" si="27"/>
        <v>164604.72</v>
      </c>
      <c r="G89" s="85">
        <f t="shared" si="27"/>
        <v>187302.72000000003</v>
      </c>
      <c r="H89" s="85">
        <f t="shared" si="27"/>
        <v>14999.04</v>
      </c>
      <c r="I89" s="85">
        <f t="shared" si="27"/>
        <v>88894.060000000012</v>
      </c>
    </row>
    <row r="90" spans="1:10">
      <c r="A90" s="33" t="s">
        <v>64</v>
      </c>
      <c r="B90" s="31" t="s">
        <v>19</v>
      </c>
      <c r="C90" s="58">
        <f t="shared" si="21"/>
        <v>613880.69300000009</v>
      </c>
      <c r="D90" s="85">
        <f>D92</f>
        <v>108338.15299999999</v>
      </c>
      <c r="E90" s="85">
        <f t="shared" si="27"/>
        <v>49742</v>
      </c>
      <c r="F90" s="85">
        <f t="shared" si="27"/>
        <v>164604.72</v>
      </c>
      <c r="G90" s="85">
        <f t="shared" si="27"/>
        <v>187302.72000000003</v>
      </c>
      <c r="H90" s="85">
        <f t="shared" si="27"/>
        <v>14999.04</v>
      </c>
      <c r="I90" s="85">
        <f t="shared" si="27"/>
        <v>88894.060000000012</v>
      </c>
    </row>
    <row r="91" spans="1:10">
      <c r="A91" s="33"/>
      <c r="B91" s="31" t="s">
        <v>20</v>
      </c>
      <c r="C91" s="58">
        <f t="shared" si="21"/>
        <v>613880.69300000009</v>
      </c>
      <c r="D91" s="85">
        <f>D93</f>
        <v>108338.15299999999</v>
      </c>
      <c r="E91" s="85">
        <f t="shared" si="27"/>
        <v>49742</v>
      </c>
      <c r="F91" s="85">
        <f t="shared" si="27"/>
        <v>164604.72</v>
      </c>
      <c r="G91" s="85">
        <f t="shared" si="27"/>
        <v>187302.72000000003</v>
      </c>
      <c r="H91" s="85">
        <f t="shared" si="27"/>
        <v>14999.04</v>
      </c>
      <c r="I91" s="85">
        <f t="shared" si="27"/>
        <v>88894.060000000012</v>
      </c>
    </row>
    <row r="92" spans="1:10">
      <c r="A92" s="30" t="s">
        <v>43</v>
      </c>
      <c r="B92" s="26" t="s">
        <v>19</v>
      </c>
      <c r="C92" s="58">
        <f t="shared" si="21"/>
        <v>613880.69300000009</v>
      </c>
      <c r="D92" s="58">
        <f t="shared" ref="D92:I93" si="28">D146+D280+D314</f>
        <v>108338.15299999999</v>
      </c>
      <c r="E92" s="58">
        <f t="shared" si="28"/>
        <v>49742</v>
      </c>
      <c r="F92" s="58">
        <f t="shared" si="28"/>
        <v>164604.72</v>
      </c>
      <c r="G92" s="58">
        <f t="shared" si="28"/>
        <v>187302.72000000003</v>
      </c>
      <c r="H92" s="58">
        <f t="shared" si="28"/>
        <v>14999.04</v>
      </c>
      <c r="I92" s="58">
        <f t="shared" si="28"/>
        <v>88894.060000000012</v>
      </c>
    </row>
    <row r="93" spans="1:10">
      <c r="A93" s="23"/>
      <c r="B93" s="28" t="s">
        <v>20</v>
      </c>
      <c r="C93" s="58">
        <f t="shared" si="21"/>
        <v>613880.69300000009</v>
      </c>
      <c r="D93" s="58">
        <f t="shared" si="28"/>
        <v>108338.15299999999</v>
      </c>
      <c r="E93" s="58">
        <f t="shared" si="28"/>
        <v>49742</v>
      </c>
      <c r="F93" s="58">
        <f t="shared" si="28"/>
        <v>164604.72</v>
      </c>
      <c r="G93" s="58">
        <f t="shared" si="28"/>
        <v>187302.72000000003</v>
      </c>
      <c r="H93" s="58">
        <f t="shared" si="28"/>
        <v>14999.04</v>
      </c>
      <c r="I93" s="58">
        <f t="shared" si="28"/>
        <v>88894.060000000012</v>
      </c>
    </row>
    <row r="94" spans="1:10" s="321" customFormat="1">
      <c r="A94" s="355" t="s">
        <v>189</v>
      </c>
      <c r="B94" s="272" t="s">
        <v>19</v>
      </c>
      <c r="C94" s="319">
        <f>C96</f>
        <v>83196</v>
      </c>
      <c r="D94" s="250">
        <f>D96+D98</f>
        <v>148100.41999999998</v>
      </c>
      <c r="E94" s="250">
        <f t="shared" ref="E94:I95" si="29">E96+E98</f>
        <v>1928</v>
      </c>
      <c r="F94" s="250">
        <f t="shared" si="29"/>
        <v>0</v>
      </c>
      <c r="G94" s="250">
        <f t="shared" si="29"/>
        <v>0</v>
      </c>
      <c r="H94" s="250">
        <f t="shared" si="29"/>
        <v>0</v>
      </c>
      <c r="I94" s="250">
        <f t="shared" si="29"/>
        <v>54.96</v>
      </c>
    </row>
    <row r="95" spans="1:10" s="321" customFormat="1">
      <c r="A95" s="336" t="s">
        <v>45</v>
      </c>
      <c r="B95" s="272" t="s">
        <v>20</v>
      </c>
      <c r="C95" s="319">
        <f>C97</f>
        <v>83196</v>
      </c>
      <c r="D95" s="250">
        <f>D97+D99</f>
        <v>148100.41999999998</v>
      </c>
      <c r="E95" s="250">
        <f t="shared" si="29"/>
        <v>1928</v>
      </c>
      <c r="F95" s="250">
        <f t="shared" si="29"/>
        <v>0</v>
      </c>
      <c r="G95" s="250">
        <f t="shared" si="29"/>
        <v>0</v>
      </c>
      <c r="H95" s="250">
        <f t="shared" si="29"/>
        <v>0</v>
      </c>
      <c r="I95" s="250">
        <f t="shared" si="29"/>
        <v>54.96</v>
      </c>
    </row>
    <row r="96" spans="1:10" s="51" customFormat="1" ht="25.5" customHeight="1">
      <c r="A96" s="265" t="s">
        <v>123</v>
      </c>
      <c r="B96" s="26" t="s">
        <v>19</v>
      </c>
      <c r="C96" s="57">
        <f>D96+E96+F96+G96+H96+I96</f>
        <v>83196</v>
      </c>
      <c r="D96" s="85">
        <f t="shared" ref="D96:I97" si="30">D156+D304</f>
        <v>82646</v>
      </c>
      <c r="E96" s="85">
        <f t="shared" si="30"/>
        <v>496</v>
      </c>
      <c r="F96" s="85">
        <f t="shared" si="30"/>
        <v>0</v>
      </c>
      <c r="G96" s="85">
        <f t="shared" si="30"/>
        <v>0</v>
      </c>
      <c r="H96" s="85">
        <f t="shared" si="30"/>
        <v>0</v>
      </c>
      <c r="I96" s="85">
        <f t="shared" si="30"/>
        <v>54</v>
      </c>
      <c r="J96" s="321"/>
    </row>
    <row r="97" spans="1:10" s="51" customFormat="1">
      <c r="A97" s="78"/>
      <c r="B97" s="28" t="s">
        <v>20</v>
      </c>
      <c r="C97" s="57">
        <f>D97+E97+F97+G97+H97+I97</f>
        <v>83196</v>
      </c>
      <c r="D97" s="85">
        <f t="shared" si="30"/>
        <v>82646</v>
      </c>
      <c r="E97" s="85">
        <f t="shared" si="30"/>
        <v>496</v>
      </c>
      <c r="F97" s="85">
        <f t="shared" si="30"/>
        <v>0</v>
      </c>
      <c r="G97" s="85">
        <f t="shared" si="30"/>
        <v>0</v>
      </c>
      <c r="H97" s="85">
        <f t="shared" si="30"/>
        <v>0</v>
      </c>
      <c r="I97" s="85">
        <f t="shared" si="30"/>
        <v>54</v>
      </c>
      <c r="J97" s="321"/>
    </row>
    <row r="98" spans="1:10">
      <c r="A98" s="76" t="s">
        <v>48</v>
      </c>
      <c r="B98" s="61" t="s">
        <v>19</v>
      </c>
      <c r="C98" s="71">
        <f t="shared" ref="C98:C99" si="31">D98+E98+F98+G98+H98+I98</f>
        <v>66887.38</v>
      </c>
      <c r="D98" s="71">
        <f>D384</f>
        <v>65454.42</v>
      </c>
      <c r="E98" s="71">
        <f t="shared" ref="E98:I99" si="32">E384</f>
        <v>1432</v>
      </c>
      <c r="F98" s="71">
        <f t="shared" si="32"/>
        <v>0</v>
      </c>
      <c r="G98" s="71">
        <f t="shared" si="32"/>
        <v>0</v>
      </c>
      <c r="H98" s="71">
        <f t="shared" si="32"/>
        <v>0</v>
      </c>
      <c r="I98" s="71">
        <f t="shared" si="32"/>
        <v>0.96</v>
      </c>
    </row>
    <row r="99" spans="1:10">
      <c r="A99" s="49"/>
      <c r="B99" s="60" t="s">
        <v>20</v>
      </c>
      <c r="C99" s="71">
        <f t="shared" si="31"/>
        <v>66887.38</v>
      </c>
      <c r="D99" s="71">
        <f>D385</f>
        <v>65454.42</v>
      </c>
      <c r="E99" s="71">
        <f t="shared" si="32"/>
        <v>1432</v>
      </c>
      <c r="F99" s="71">
        <f t="shared" si="32"/>
        <v>0</v>
      </c>
      <c r="G99" s="71">
        <f t="shared" si="32"/>
        <v>0</v>
      </c>
      <c r="H99" s="71">
        <f t="shared" si="32"/>
        <v>0</v>
      </c>
      <c r="I99" s="71">
        <f t="shared" si="32"/>
        <v>0.96</v>
      </c>
    </row>
    <row r="100" spans="1:10">
      <c r="A100" s="91" t="s">
        <v>34</v>
      </c>
      <c r="B100" s="31" t="s">
        <v>19</v>
      </c>
      <c r="C100" s="58">
        <f t="shared" si="21"/>
        <v>112152.04</v>
      </c>
      <c r="D100" s="58">
        <f>D102+D104</f>
        <v>73617.22</v>
      </c>
      <c r="E100" s="58">
        <f t="shared" ref="E100:I101" si="33">E102+E104</f>
        <v>27591</v>
      </c>
      <c r="F100" s="58">
        <f t="shared" si="33"/>
        <v>463.28000000000065</v>
      </c>
      <c r="G100" s="58">
        <f t="shared" si="33"/>
        <v>0</v>
      </c>
      <c r="H100" s="58">
        <f t="shared" si="33"/>
        <v>0</v>
      </c>
      <c r="I100" s="58">
        <f t="shared" si="33"/>
        <v>10480.539999999994</v>
      </c>
    </row>
    <row r="101" spans="1:10">
      <c r="A101" s="23" t="s">
        <v>49</v>
      </c>
      <c r="B101" s="28" t="s">
        <v>20</v>
      </c>
      <c r="C101" s="58">
        <f t="shared" si="21"/>
        <v>112152.04</v>
      </c>
      <c r="D101" s="58">
        <f>D103+D105</f>
        <v>73617.22</v>
      </c>
      <c r="E101" s="58">
        <f t="shared" si="33"/>
        <v>27591</v>
      </c>
      <c r="F101" s="58">
        <f t="shared" si="33"/>
        <v>463.28000000000065</v>
      </c>
      <c r="G101" s="58">
        <f t="shared" si="33"/>
        <v>0</v>
      </c>
      <c r="H101" s="58">
        <f t="shared" si="33"/>
        <v>0</v>
      </c>
      <c r="I101" s="58">
        <f t="shared" si="33"/>
        <v>10480.539999999994</v>
      </c>
    </row>
    <row r="102" spans="1:10" s="51" customFormat="1" ht="25.5" customHeight="1">
      <c r="A102" s="265" t="s">
        <v>123</v>
      </c>
      <c r="B102" s="26" t="s">
        <v>19</v>
      </c>
      <c r="C102" s="57">
        <f>D102+E102+F102+G102+H102+I102</f>
        <v>197.5</v>
      </c>
      <c r="D102" s="85">
        <f>D181</f>
        <v>192.2</v>
      </c>
      <c r="E102" s="85">
        <f t="shared" ref="E102:I103" si="34">E181</f>
        <v>0</v>
      </c>
      <c r="F102" s="85">
        <f t="shared" si="34"/>
        <v>0</v>
      </c>
      <c r="G102" s="85">
        <f t="shared" si="34"/>
        <v>0</v>
      </c>
      <c r="H102" s="85">
        <f t="shared" si="34"/>
        <v>0</v>
      </c>
      <c r="I102" s="85">
        <f t="shared" si="34"/>
        <v>5.3000000000000114</v>
      </c>
      <c r="J102" s="321"/>
    </row>
    <row r="103" spans="1:10" s="51" customFormat="1">
      <c r="A103" s="78"/>
      <c r="B103" s="28" t="s">
        <v>20</v>
      </c>
      <c r="C103" s="57">
        <f>D103+E103+F103+G103+H103+I103</f>
        <v>197.5</v>
      </c>
      <c r="D103" s="85">
        <f>D182</f>
        <v>192.2</v>
      </c>
      <c r="E103" s="85">
        <f t="shared" si="34"/>
        <v>0</v>
      </c>
      <c r="F103" s="85">
        <f t="shared" si="34"/>
        <v>0</v>
      </c>
      <c r="G103" s="85">
        <f t="shared" si="34"/>
        <v>0</v>
      </c>
      <c r="H103" s="85">
        <f t="shared" si="34"/>
        <v>0</v>
      </c>
      <c r="I103" s="85">
        <f t="shared" si="34"/>
        <v>5.3000000000000114</v>
      </c>
      <c r="J103" s="321"/>
    </row>
    <row r="104" spans="1:10">
      <c r="A104" s="21" t="s">
        <v>76</v>
      </c>
      <c r="B104" s="8" t="s">
        <v>19</v>
      </c>
      <c r="C104" s="58">
        <f t="shared" si="21"/>
        <v>111954.54</v>
      </c>
      <c r="D104" s="85">
        <f t="shared" ref="D104:I107" si="35">D106</f>
        <v>73425.02</v>
      </c>
      <c r="E104" s="85">
        <f t="shared" si="35"/>
        <v>27591</v>
      </c>
      <c r="F104" s="85">
        <f t="shared" si="35"/>
        <v>463.28000000000065</v>
      </c>
      <c r="G104" s="85">
        <f t="shared" si="35"/>
        <v>0</v>
      </c>
      <c r="H104" s="85">
        <f t="shared" si="35"/>
        <v>0</v>
      </c>
      <c r="I104" s="85">
        <f t="shared" si="35"/>
        <v>10475.239999999994</v>
      </c>
    </row>
    <row r="105" spans="1:10">
      <c r="A105" s="18"/>
      <c r="B105" s="202" t="s">
        <v>20</v>
      </c>
      <c r="C105" s="58">
        <f t="shared" si="21"/>
        <v>111954.54</v>
      </c>
      <c r="D105" s="85">
        <f t="shared" si="35"/>
        <v>73425.02</v>
      </c>
      <c r="E105" s="85">
        <f t="shared" si="35"/>
        <v>27591</v>
      </c>
      <c r="F105" s="85">
        <f t="shared" si="35"/>
        <v>463.28000000000065</v>
      </c>
      <c r="G105" s="85">
        <f t="shared" si="35"/>
        <v>0</v>
      </c>
      <c r="H105" s="85">
        <f t="shared" si="35"/>
        <v>0</v>
      </c>
      <c r="I105" s="85">
        <f t="shared" si="35"/>
        <v>10475.239999999994</v>
      </c>
    </row>
    <row r="106" spans="1:10">
      <c r="A106" s="33" t="s">
        <v>64</v>
      </c>
      <c r="B106" s="31" t="s">
        <v>19</v>
      </c>
      <c r="C106" s="58">
        <f t="shared" si="21"/>
        <v>111954.54</v>
      </c>
      <c r="D106" s="85">
        <f t="shared" si="35"/>
        <v>73425.02</v>
      </c>
      <c r="E106" s="85">
        <f t="shared" si="35"/>
        <v>27591</v>
      </c>
      <c r="F106" s="85">
        <f t="shared" si="35"/>
        <v>463.28000000000065</v>
      </c>
      <c r="G106" s="85">
        <f t="shared" si="35"/>
        <v>0</v>
      </c>
      <c r="H106" s="85">
        <f t="shared" si="35"/>
        <v>0</v>
      </c>
      <c r="I106" s="85">
        <f t="shared" si="35"/>
        <v>10475.239999999994</v>
      </c>
    </row>
    <row r="107" spans="1:10">
      <c r="A107" s="33"/>
      <c r="B107" s="31" t="s">
        <v>20</v>
      </c>
      <c r="C107" s="58">
        <f t="shared" si="21"/>
        <v>111954.54</v>
      </c>
      <c r="D107" s="58">
        <f>D109</f>
        <v>73425.02</v>
      </c>
      <c r="E107" s="58">
        <f t="shared" si="35"/>
        <v>27591</v>
      </c>
      <c r="F107" s="58">
        <f t="shared" si="35"/>
        <v>463.28000000000065</v>
      </c>
      <c r="G107" s="58">
        <f t="shared" si="35"/>
        <v>0</v>
      </c>
      <c r="H107" s="58">
        <f t="shared" si="35"/>
        <v>0</v>
      </c>
      <c r="I107" s="58">
        <f t="shared" si="35"/>
        <v>10475.239999999994</v>
      </c>
    </row>
    <row r="108" spans="1:10">
      <c r="A108" s="30" t="s">
        <v>43</v>
      </c>
      <c r="B108" s="26" t="s">
        <v>19</v>
      </c>
      <c r="C108" s="58">
        <f t="shared" si="21"/>
        <v>111954.54</v>
      </c>
      <c r="D108" s="58">
        <f>D191+D222+D265</f>
        <v>73425.02</v>
      </c>
      <c r="E108" s="58">
        <f t="shared" ref="E108:I108" si="36">E191+E222+E265</f>
        <v>27591</v>
      </c>
      <c r="F108" s="58">
        <f t="shared" si="36"/>
        <v>463.28000000000065</v>
      </c>
      <c r="G108" s="58">
        <f t="shared" si="36"/>
        <v>0</v>
      </c>
      <c r="H108" s="58">
        <f t="shared" si="36"/>
        <v>0</v>
      </c>
      <c r="I108" s="58">
        <f t="shared" si="36"/>
        <v>10475.239999999994</v>
      </c>
    </row>
    <row r="109" spans="1:10">
      <c r="A109" s="23"/>
      <c r="B109" s="28" t="s">
        <v>20</v>
      </c>
      <c r="C109" s="58">
        <f t="shared" si="21"/>
        <v>111954.54</v>
      </c>
      <c r="D109" s="58">
        <f>D192+D223+D266</f>
        <v>73425.02</v>
      </c>
      <c r="E109" s="58">
        <f t="shared" ref="E109:I109" si="37">E192+E223+E266</f>
        <v>27591</v>
      </c>
      <c r="F109" s="58">
        <f t="shared" si="37"/>
        <v>463.28000000000065</v>
      </c>
      <c r="G109" s="58">
        <f t="shared" si="37"/>
        <v>0</v>
      </c>
      <c r="H109" s="58">
        <f t="shared" si="37"/>
        <v>0</v>
      </c>
      <c r="I109" s="58">
        <f t="shared" si="37"/>
        <v>10475.239999999994</v>
      </c>
    </row>
    <row r="110" spans="1:10">
      <c r="A110" s="713" t="s">
        <v>66</v>
      </c>
      <c r="B110" s="714"/>
      <c r="C110" s="714"/>
      <c r="D110" s="714"/>
      <c r="E110" s="714"/>
      <c r="F110" s="714"/>
      <c r="G110" s="714"/>
      <c r="H110" s="714"/>
      <c r="I110" s="715"/>
    </row>
    <row r="111" spans="1:10">
      <c r="A111" s="710" t="s">
        <v>22</v>
      </c>
      <c r="B111" s="711"/>
      <c r="C111" s="711"/>
      <c r="D111" s="711"/>
      <c r="E111" s="711"/>
      <c r="F111" s="711"/>
      <c r="G111" s="711"/>
      <c r="H111" s="711"/>
      <c r="I111" s="712"/>
      <c r="J111" s="261"/>
    </row>
    <row r="112" spans="1:10">
      <c r="A112" s="33" t="s">
        <v>45</v>
      </c>
      <c r="B112" s="31" t="s">
        <v>19</v>
      </c>
      <c r="C112" s="57">
        <f>D112+E112+F112+G112+H112+I112</f>
        <v>282040.30300000001</v>
      </c>
      <c r="D112" s="85">
        <f t="shared" ref="D112:I113" si="38">D114+D154</f>
        <v>173763.30300000001</v>
      </c>
      <c r="E112" s="85">
        <f t="shared" si="38"/>
        <v>90082</v>
      </c>
      <c r="F112" s="85">
        <f t="shared" si="38"/>
        <v>18141</v>
      </c>
      <c r="G112" s="85">
        <f t="shared" si="38"/>
        <v>0</v>
      </c>
      <c r="H112" s="85">
        <f t="shared" si="38"/>
        <v>0</v>
      </c>
      <c r="I112" s="85">
        <f t="shared" si="38"/>
        <v>54</v>
      </c>
      <c r="J112" s="261"/>
    </row>
    <row r="113" spans="1:16">
      <c r="A113" s="97"/>
      <c r="B113" s="28" t="s">
        <v>20</v>
      </c>
      <c r="C113" s="57">
        <f t="shared" ref="C113:C147" si="39">D113+E113+F113+G113+H113+I113</f>
        <v>282040.30300000001</v>
      </c>
      <c r="D113" s="85">
        <f t="shared" si="38"/>
        <v>173763.30300000001</v>
      </c>
      <c r="E113" s="85">
        <f t="shared" si="38"/>
        <v>90082</v>
      </c>
      <c r="F113" s="85">
        <f t="shared" si="38"/>
        <v>18141</v>
      </c>
      <c r="G113" s="85">
        <f t="shared" si="38"/>
        <v>0</v>
      </c>
      <c r="H113" s="85">
        <f t="shared" si="38"/>
        <v>0</v>
      </c>
      <c r="I113" s="85">
        <f t="shared" si="38"/>
        <v>54</v>
      </c>
      <c r="J113" s="261"/>
    </row>
    <row r="114" spans="1:16" s="51" customFormat="1">
      <c r="A114" s="25" t="s">
        <v>44</v>
      </c>
      <c r="B114" s="44" t="s">
        <v>19</v>
      </c>
      <c r="C114" s="57">
        <f t="shared" si="39"/>
        <v>229292.30300000001</v>
      </c>
      <c r="D114" s="85">
        <f t="shared" ref="D114:I115" si="40">D116+D136+D142</f>
        <v>121565.303</v>
      </c>
      <c r="E114" s="85">
        <f t="shared" si="40"/>
        <v>89586</v>
      </c>
      <c r="F114" s="85">
        <f t="shared" si="40"/>
        <v>18141</v>
      </c>
      <c r="G114" s="85">
        <f t="shared" si="40"/>
        <v>0</v>
      </c>
      <c r="H114" s="85">
        <f t="shared" si="40"/>
        <v>0</v>
      </c>
      <c r="I114" s="85">
        <f t="shared" si="40"/>
        <v>0</v>
      </c>
      <c r="J114" s="321"/>
    </row>
    <row r="115" spans="1:16" s="51" customFormat="1">
      <c r="A115" s="23" t="s">
        <v>45</v>
      </c>
      <c r="B115" s="44" t="s">
        <v>20</v>
      </c>
      <c r="C115" s="57">
        <f t="shared" si="39"/>
        <v>229292.30300000001</v>
      </c>
      <c r="D115" s="85">
        <f t="shared" si="40"/>
        <v>121565.303</v>
      </c>
      <c r="E115" s="85">
        <f t="shared" si="40"/>
        <v>89586</v>
      </c>
      <c r="F115" s="85">
        <f t="shared" si="40"/>
        <v>18141</v>
      </c>
      <c r="G115" s="85">
        <f t="shared" si="40"/>
        <v>0</v>
      </c>
      <c r="H115" s="85">
        <f t="shared" si="40"/>
        <v>0</v>
      </c>
      <c r="I115" s="85">
        <f t="shared" si="40"/>
        <v>0</v>
      </c>
      <c r="J115" s="321"/>
    </row>
    <row r="116" spans="1:16" s="51" customFormat="1" ht="25.5" customHeight="1">
      <c r="A116" s="265" t="s">
        <v>123</v>
      </c>
      <c r="B116" s="26" t="s">
        <v>19</v>
      </c>
      <c r="C116" s="57">
        <f t="shared" si="39"/>
        <v>126130</v>
      </c>
      <c r="D116" s="85">
        <f>D118+D120+D122+D124+D126+D128+D130+D132+D134</f>
        <v>118084</v>
      </c>
      <c r="E116" s="85">
        <f t="shared" ref="E116:I116" si="41">E118+E120+E122+E124+E126+E128+E130+E132+E134</f>
        <v>8046</v>
      </c>
      <c r="F116" s="85">
        <f t="shared" si="41"/>
        <v>0</v>
      </c>
      <c r="G116" s="85">
        <f t="shared" si="41"/>
        <v>0</v>
      </c>
      <c r="H116" s="85">
        <f t="shared" si="41"/>
        <v>0</v>
      </c>
      <c r="I116" s="85">
        <f t="shared" si="41"/>
        <v>0</v>
      </c>
      <c r="J116" s="321"/>
    </row>
    <row r="117" spans="1:16" s="51" customFormat="1">
      <c r="A117" s="78"/>
      <c r="B117" s="28" t="s">
        <v>20</v>
      </c>
      <c r="C117" s="57">
        <f t="shared" si="39"/>
        <v>126130</v>
      </c>
      <c r="D117" s="85">
        <f>D119+D121+D123+D125+D127+D129+D131+D133+D135</f>
        <v>118084</v>
      </c>
      <c r="E117" s="85">
        <f t="shared" ref="E117:I117" si="42">E119+E121+E123+E125+E127+E129+E131+E133+E135</f>
        <v>8046</v>
      </c>
      <c r="F117" s="85">
        <f t="shared" si="42"/>
        <v>0</v>
      </c>
      <c r="G117" s="85">
        <f t="shared" si="42"/>
        <v>0</v>
      </c>
      <c r="H117" s="85">
        <f t="shared" si="42"/>
        <v>0</v>
      </c>
      <c r="I117" s="85">
        <f t="shared" si="42"/>
        <v>0</v>
      </c>
      <c r="J117" s="321"/>
    </row>
    <row r="118" spans="1:16" s="326" customFormat="1" ht="25.5">
      <c r="A118" s="260" t="s">
        <v>170</v>
      </c>
      <c r="B118" s="269" t="s">
        <v>19</v>
      </c>
      <c r="C118" s="250">
        <f t="shared" si="39"/>
        <v>22572</v>
      </c>
      <c r="D118" s="250">
        <f>1+30+29+387+2056+13851+5528</f>
        <v>21882</v>
      </c>
      <c r="E118" s="250">
        <v>690</v>
      </c>
      <c r="F118" s="250">
        <v>0</v>
      </c>
      <c r="G118" s="250">
        <v>0</v>
      </c>
      <c r="H118" s="250">
        <v>0</v>
      </c>
      <c r="I118" s="250">
        <f t="shared" ref="I118" si="43">I119</f>
        <v>0</v>
      </c>
      <c r="J118" s="716" t="s">
        <v>308</v>
      </c>
      <c r="K118" s="717"/>
      <c r="L118" s="717"/>
      <c r="M118" s="717"/>
      <c r="N118" s="717"/>
      <c r="O118" s="717"/>
    </row>
    <row r="119" spans="1:16" s="322" customFormat="1">
      <c r="A119" s="348"/>
      <c r="B119" s="270" t="s">
        <v>20</v>
      </c>
      <c r="C119" s="250">
        <f t="shared" si="39"/>
        <v>22572</v>
      </c>
      <c r="D119" s="250">
        <f>1+30+29+387+2056+13851+5528</f>
        <v>21882</v>
      </c>
      <c r="E119" s="250">
        <v>690</v>
      </c>
      <c r="F119" s="250">
        <v>0</v>
      </c>
      <c r="G119" s="250">
        <v>0</v>
      </c>
      <c r="H119" s="250">
        <v>0</v>
      </c>
      <c r="I119" s="250">
        <v>0</v>
      </c>
      <c r="J119" s="718"/>
      <c r="K119" s="717"/>
      <c r="L119" s="717"/>
      <c r="M119" s="717"/>
      <c r="N119" s="717"/>
      <c r="O119" s="717"/>
    </row>
    <row r="120" spans="1:16" s="326" customFormat="1" ht="25.5">
      <c r="A120" s="260" t="s">
        <v>171</v>
      </c>
      <c r="B120" s="269" t="s">
        <v>19</v>
      </c>
      <c r="C120" s="250">
        <f t="shared" si="39"/>
        <v>25462</v>
      </c>
      <c r="D120" s="250">
        <f>1+37+6150+7824+8829+843</f>
        <v>23684</v>
      </c>
      <c r="E120" s="250">
        <v>1778</v>
      </c>
      <c r="F120" s="250">
        <v>0</v>
      </c>
      <c r="G120" s="250">
        <v>0</v>
      </c>
      <c r="H120" s="250">
        <v>0</v>
      </c>
      <c r="I120" s="250">
        <f t="shared" ref="I120" si="44">I121</f>
        <v>0</v>
      </c>
      <c r="J120" s="724" t="s">
        <v>232</v>
      </c>
      <c r="K120" s="750"/>
      <c r="L120" s="750"/>
      <c r="M120" s="750"/>
      <c r="N120" s="750"/>
      <c r="O120" s="750"/>
    </row>
    <row r="121" spans="1:16" s="174" customFormat="1">
      <c r="A121" s="335"/>
      <c r="B121" s="103" t="s">
        <v>20</v>
      </c>
      <c r="C121" s="101">
        <f t="shared" si="39"/>
        <v>25462</v>
      </c>
      <c r="D121" s="101">
        <f>1+37+6150+7824+8829+843</f>
        <v>23684</v>
      </c>
      <c r="E121" s="101">
        <v>1778</v>
      </c>
      <c r="F121" s="101">
        <v>0</v>
      </c>
      <c r="G121" s="101">
        <v>0</v>
      </c>
      <c r="H121" s="101">
        <v>0</v>
      </c>
      <c r="I121" s="101">
        <v>0</v>
      </c>
      <c r="J121" s="751"/>
      <c r="K121" s="750"/>
      <c r="L121" s="750"/>
      <c r="M121" s="750"/>
      <c r="N121" s="750"/>
      <c r="O121" s="750"/>
    </row>
    <row r="122" spans="1:16" s="326" customFormat="1">
      <c r="A122" s="260" t="s">
        <v>172</v>
      </c>
      <c r="B122" s="269" t="s">
        <v>19</v>
      </c>
      <c r="C122" s="250">
        <f t="shared" si="39"/>
        <v>14348</v>
      </c>
      <c r="D122" s="250">
        <f>1+8+19+4474+5087+630</f>
        <v>10219</v>
      </c>
      <c r="E122" s="250">
        <v>4129</v>
      </c>
      <c r="F122" s="250">
        <v>0</v>
      </c>
      <c r="G122" s="250">
        <v>0</v>
      </c>
      <c r="H122" s="250">
        <v>0</v>
      </c>
      <c r="I122" s="250">
        <v>0</v>
      </c>
    </row>
    <row r="123" spans="1:16" s="322" customFormat="1">
      <c r="A123" s="348"/>
      <c r="B123" s="270" t="s">
        <v>20</v>
      </c>
      <c r="C123" s="250">
        <f t="shared" si="39"/>
        <v>14348</v>
      </c>
      <c r="D123" s="250">
        <f>1+8+19+4474+5087+630</f>
        <v>10219</v>
      </c>
      <c r="E123" s="250">
        <v>4129</v>
      </c>
      <c r="F123" s="250">
        <v>0</v>
      </c>
      <c r="G123" s="250">
        <v>0</v>
      </c>
      <c r="H123" s="250">
        <v>0</v>
      </c>
      <c r="I123" s="250">
        <v>0</v>
      </c>
    </row>
    <row r="124" spans="1:16" s="326" customFormat="1" ht="25.5">
      <c r="A124" s="260" t="s">
        <v>677</v>
      </c>
      <c r="B124" s="269" t="s">
        <v>19</v>
      </c>
      <c r="C124" s="250">
        <f t="shared" si="39"/>
        <v>26004</v>
      </c>
      <c r="D124" s="250">
        <f>1+50+11337+14312+181+123</f>
        <v>26004</v>
      </c>
      <c r="E124" s="250">
        <v>0</v>
      </c>
      <c r="F124" s="250">
        <v>0</v>
      </c>
      <c r="G124" s="250">
        <v>0</v>
      </c>
      <c r="H124" s="250">
        <v>0</v>
      </c>
      <c r="I124" s="250">
        <v>0</v>
      </c>
      <c r="J124" s="683" t="s">
        <v>675</v>
      </c>
      <c r="K124" s="684"/>
      <c r="L124" s="684"/>
      <c r="M124" s="684"/>
      <c r="N124" s="684"/>
    </row>
    <row r="125" spans="1:16" s="322" customFormat="1">
      <c r="A125" s="348"/>
      <c r="B125" s="270" t="s">
        <v>20</v>
      </c>
      <c r="C125" s="250">
        <f t="shared" si="39"/>
        <v>26004</v>
      </c>
      <c r="D125" s="250">
        <f>1+50+11337+14312+181+123</f>
        <v>26004</v>
      </c>
      <c r="E125" s="250">
        <v>0</v>
      </c>
      <c r="F125" s="250">
        <v>0</v>
      </c>
      <c r="G125" s="250">
        <v>0</v>
      </c>
      <c r="H125" s="250">
        <v>0</v>
      </c>
      <c r="I125" s="250">
        <v>0</v>
      </c>
      <c r="J125" s="685"/>
      <c r="K125" s="684"/>
      <c r="L125" s="684"/>
      <c r="M125" s="684"/>
      <c r="N125" s="684"/>
    </row>
    <row r="126" spans="1:16" s="326" customFormat="1" ht="25.5">
      <c r="A126" s="260" t="s">
        <v>678</v>
      </c>
      <c r="B126" s="269" t="s">
        <v>19</v>
      </c>
      <c r="C126" s="250">
        <f t="shared" si="39"/>
        <v>3452</v>
      </c>
      <c r="D126" s="250">
        <f>3+8+126+401+2899+6</f>
        <v>3443</v>
      </c>
      <c r="E126" s="250">
        <v>9</v>
      </c>
      <c r="F126" s="250">
        <v>0</v>
      </c>
      <c r="G126" s="250">
        <v>0</v>
      </c>
      <c r="H126" s="250">
        <v>0</v>
      </c>
      <c r="I126" s="250">
        <v>0</v>
      </c>
      <c r="J126" s="716"/>
      <c r="K126" s="717"/>
      <c r="L126" s="717"/>
      <c r="M126" s="717"/>
      <c r="N126" s="717"/>
    </row>
    <row r="127" spans="1:16" s="322" customFormat="1">
      <c r="A127" s="336"/>
      <c r="B127" s="270" t="s">
        <v>20</v>
      </c>
      <c r="C127" s="250">
        <f t="shared" si="39"/>
        <v>3452</v>
      </c>
      <c r="D127" s="250">
        <f>3+8+126+401+2899+6</f>
        <v>3443</v>
      </c>
      <c r="E127" s="250">
        <v>9</v>
      </c>
      <c r="F127" s="250">
        <v>0</v>
      </c>
      <c r="G127" s="250">
        <v>0</v>
      </c>
      <c r="H127" s="250">
        <v>0</v>
      </c>
      <c r="I127" s="250">
        <v>0</v>
      </c>
      <c r="J127" s="718"/>
      <c r="K127" s="717"/>
      <c r="L127" s="717"/>
      <c r="M127" s="717"/>
      <c r="N127" s="717"/>
    </row>
    <row r="128" spans="1:16" s="326" customFormat="1" ht="25.5">
      <c r="A128" s="260" t="s">
        <v>679</v>
      </c>
      <c r="B128" s="269" t="s">
        <v>19</v>
      </c>
      <c r="C128" s="250">
        <f t="shared" si="39"/>
        <v>8447</v>
      </c>
      <c r="D128" s="250">
        <f>2+13+579+5888+525</f>
        <v>7007</v>
      </c>
      <c r="E128" s="250">
        <v>1440</v>
      </c>
      <c r="F128" s="250">
        <v>0</v>
      </c>
      <c r="G128" s="250">
        <f>2711-2711</f>
        <v>0</v>
      </c>
      <c r="H128" s="250">
        <v>0</v>
      </c>
      <c r="I128" s="250">
        <v>0</v>
      </c>
      <c r="J128" s="726"/>
      <c r="K128" s="717"/>
      <c r="L128" s="717"/>
      <c r="M128" s="717"/>
      <c r="N128" s="717"/>
      <c r="O128" s="717"/>
      <c r="P128" s="717"/>
    </row>
    <row r="129" spans="1:16" s="274" customFormat="1">
      <c r="A129" s="336"/>
      <c r="B129" s="270" t="s">
        <v>20</v>
      </c>
      <c r="C129" s="250">
        <f t="shared" si="39"/>
        <v>8447</v>
      </c>
      <c r="D129" s="250">
        <f>2+13+579+5888+525</f>
        <v>7007</v>
      </c>
      <c r="E129" s="250">
        <v>1440</v>
      </c>
      <c r="F129" s="250">
        <v>0</v>
      </c>
      <c r="G129" s="250">
        <f>2711-2711</f>
        <v>0</v>
      </c>
      <c r="H129" s="250">
        <v>0</v>
      </c>
      <c r="I129" s="250">
        <v>0</v>
      </c>
      <c r="J129" s="718"/>
      <c r="K129" s="717"/>
      <c r="L129" s="717"/>
      <c r="M129" s="717"/>
      <c r="N129" s="717"/>
      <c r="O129" s="717"/>
      <c r="P129" s="717"/>
    </row>
    <row r="130" spans="1:16" s="326" customFormat="1" ht="25.5">
      <c r="A130" s="260" t="s">
        <v>680</v>
      </c>
      <c r="B130" s="269" t="s">
        <v>19</v>
      </c>
      <c r="C130" s="250">
        <f t="shared" si="39"/>
        <v>10222</v>
      </c>
      <c r="D130" s="250">
        <f>3+2+375+9655+187</f>
        <v>10222</v>
      </c>
      <c r="E130" s="250">
        <v>0</v>
      </c>
      <c r="F130" s="250">
        <v>0</v>
      </c>
      <c r="G130" s="250">
        <v>0</v>
      </c>
      <c r="H130" s="250">
        <v>0</v>
      </c>
      <c r="I130" s="250">
        <v>0</v>
      </c>
      <c r="J130" s="726" t="s">
        <v>276</v>
      </c>
      <c r="K130" s="731"/>
      <c r="L130" s="731"/>
      <c r="M130" s="731"/>
      <c r="N130" s="731"/>
      <c r="O130" s="731"/>
    </row>
    <row r="131" spans="1:16" s="22" customFormat="1">
      <c r="A131" s="537"/>
      <c r="B131" s="270" t="s">
        <v>20</v>
      </c>
      <c r="C131" s="250">
        <f t="shared" si="39"/>
        <v>10222</v>
      </c>
      <c r="D131" s="250">
        <f>3+2+375+9655+187</f>
        <v>10222</v>
      </c>
      <c r="E131" s="250">
        <v>0</v>
      </c>
      <c r="F131" s="250">
        <v>0</v>
      </c>
      <c r="G131" s="250">
        <v>0</v>
      </c>
      <c r="H131" s="250">
        <v>0</v>
      </c>
      <c r="I131" s="250">
        <v>0</v>
      </c>
      <c r="J131" s="732"/>
      <c r="K131" s="731"/>
      <c r="L131" s="731"/>
      <c r="M131" s="731"/>
      <c r="N131" s="731"/>
      <c r="O131" s="731"/>
    </row>
    <row r="132" spans="1:16" s="326" customFormat="1" ht="25.5">
      <c r="A132" s="260" t="s">
        <v>681</v>
      </c>
      <c r="B132" s="269" t="s">
        <v>19</v>
      </c>
      <c r="C132" s="250">
        <f t="shared" si="39"/>
        <v>8626</v>
      </c>
      <c r="D132" s="250">
        <f>3+2+331+8067+223</f>
        <v>8626</v>
      </c>
      <c r="E132" s="250">
        <v>0</v>
      </c>
      <c r="F132" s="250">
        <v>0</v>
      </c>
      <c r="G132" s="250">
        <v>0</v>
      </c>
      <c r="H132" s="250">
        <v>0</v>
      </c>
      <c r="I132" s="250">
        <v>0</v>
      </c>
      <c r="J132" s="726"/>
      <c r="K132" s="717"/>
      <c r="L132" s="717"/>
      <c r="M132" s="717"/>
      <c r="N132" s="717"/>
      <c r="O132" s="717"/>
    </row>
    <row r="133" spans="1:16" s="274" customFormat="1">
      <c r="A133" s="537"/>
      <c r="B133" s="270" t="s">
        <v>20</v>
      </c>
      <c r="C133" s="250">
        <f t="shared" si="39"/>
        <v>8626</v>
      </c>
      <c r="D133" s="250">
        <f>3+2+331+8067+223</f>
        <v>8626</v>
      </c>
      <c r="E133" s="250">
        <v>0</v>
      </c>
      <c r="F133" s="250">
        <v>0</v>
      </c>
      <c r="G133" s="250">
        <v>0</v>
      </c>
      <c r="H133" s="250">
        <v>0</v>
      </c>
      <c r="I133" s="250">
        <v>0</v>
      </c>
      <c r="J133" s="718"/>
      <c r="K133" s="717"/>
      <c r="L133" s="717"/>
      <c r="M133" s="717"/>
      <c r="N133" s="717"/>
      <c r="O133" s="717"/>
    </row>
    <row r="134" spans="1:16" s="275" customFormat="1" ht="39" customHeight="1">
      <c r="A134" s="538" t="s">
        <v>682</v>
      </c>
      <c r="B134" s="269" t="s">
        <v>19</v>
      </c>
      <c r="C134" s="250">
        <f>D134+E134+F134+G134+H134+I134</f>
        <v>6997</v>
      </c>
      <c r="D134" s="250">
        <f>3+6860+134</f>
        <v>6997</v>
      </c>
      <c r="E134" s="250">
        <v>0</v>
      </c>
      <c r="F134" s="250">
        <v>0</v>
      </c>
      <c r="G134" s="250">
        <v>0</v>
      </c>
      <c r="H134" s="250">
        <v>0</v>
      </c>
      <c r="I134" s="250">
        <v>0</v>
      </c>
      <c r="J134" s="737" t="s">
        <v>676</v>
      </c>
      <c r="K134" s="729"/>
      <c r="L134" s="729"/>
      <c r="M134" s="729"/>
      <c r="N134" s="729"/>
      <c r="O134" s="729"/>
    </row>
    <row r="135" spans="1:16" s="259" customFormat="1">
      <c r="A135" s="46"/>
      <c r="B135" s="69" t="s">
        <v>20</v>
      </c>
      <c r="C135" s="71">
        <f>D135+E135+F135+G135+H135+I135</f>
        <v>6997</v>
      </c>
      <c r="D135" s="71">
        <f>3+6860+134</f>
        <v>6997</v>
      </c>
      <c r="E135" s="71">
        <v>0</v>
      </c>
      <c r="F135" s="71">
        <v>0</v>
      </c>
      <c r="G135" s="71">
        <v>0</v>
      </c>
      <c r="H135" s="71">
        <v>0</v>
      </c>
      <c r="I135" s="71">
        <v>0</v>
      </c>
      <c r="J135" s="730"/>
      <c r="K135" s="729"/>
      <c r="L135" s="729"/>
      <c r="M135" s="729"/>
      <c r="N135" s="729"/>
      <c r="O135" s="729"/>
    </row>
    <row r="136" spans="1:16" s="22" customFormat="1" ht="25.5" customHeight="1">
      <c r="A136" s="387" t="s">
        <v>271</v>
      </c>
      <c r="B136" s="70" t="s">
        <v>19</v>
      </c>
      <c r="C136" s="71">
        <f t="shared" ref="C136:C141" si="45">D136+E136+F136+G136+H136+I136</f>
        <v>72545</v>
      </c>
      <c r="D136" s="71">
        <f>D138+D140</f>
        <v>2715</v>
      </c>
      <c r="E136" s="71">
        <f t="shared" ref="E136:I136" si="46">E138+E140</f>
        <v>69542</v>
      </c>
      <c r="F136" s="71">
        <f t="shared" si="46"/>
        <v>288</v>
      </c>
      <c r="G136" s="71">
        <f t="shared" si="46"/>
        <v>0</v>
      </c>
      <c r="H136" s="71">
        <f t="shared" si="46"/>
        <v>0</v>
      </c>
      <c r="I136" s="71">
        <f t="shared" si="46"/>
        <v>0</v>
      </c>
      <c r="J136" s="274"/>
    </row>
    <row r="137" spans="1:16" s="22" customFormat="1">
      <c r="A137" s="18"/>
      <c r="B137" s="69" t="s">
        <v>20</v>
      </c>
      <c r="C137" s="71">
        <f t="shared" si="45"/>
        <v>72545</v>
      </c>
      <c r="D137" s="71">
        <f>D139+D141</f>
        <v>2715</v>
      </c>
      <c r="E137" s="71">
        <f t="shared" ref="E137:I137" si="47">E139+E141</f>
        <v>69542</v>
      </c>
      <c r="F137" s="71">
        <f t="shared" si="47"/>
        <v>288</v>
      </c>
      <c r="G137" s="71">
        <f t="shared" si="47"/>
        <v>0</v>
      </c>
      <c r="H137" s="71">
        <f t="shared" si="47"/>
        <v>0</v>
      </c>
      <c r="I137" s="71">
        <f t="shared" si="47"/>
        <v>0</v>
      </c>
      <c r="J137" s="274"/>
    </row>
    <row r="138" spans="1:16" s="259" customFormat="1" ht="40.5" customHeight="1">
      <c r="A138" s="469" t="s">
        <v>672</v>
      </c>
      <c r="B138" s="299" t="s">
        <v>19</v>
      </c>
      <c r="C138" s="312">
        <f t="shared" si="45"/>
        <v>2358</v>
      </c>
      <c r="D138" s="312">
        <v>718</v>
      </c>
      <c r="E138" s="312">
        <v>1640</v>
      </c>
      <c r="F138" s="312">
        <v>0</v>
      </c>
      <c r="G138" s="312">
        <v>0</v>
      </c>
      <c r="H138" s="312">
        <v>0</v>
      </c>
      <c r="I138" s="312">
        <v>0</v>
      </c>
      <c r="J138" s="727" t="s">
        <v>479</v>
      </c>
      <c r="K138" s="733"/>
      <c r="L138" s="733"/>
      <c r="M138" s="733"/>
      <c r="N138" s="729"/>
      <c r="O138" s="729"/>
    </row>
    <row r="139" spans="1:16">
      <c r="A139" s="267"/>
      <c r="B139" s="282" t="s">
        <v>20</v>
      </c>
      <c r="C139" s="312">
        <f t="shared" si="45"/>
        <v>2358</v>
      </c>
      <c r="D139" s="312">
        <v>718</v>
      </c>
      <c r="E139" s="312">
        <v>1640</v>
      </c>
      <c r="F139" s="312">
        <v>0</v>
      </c>
      <c r="G139" s="312">
        <v>0</v>
      </c>
      <c r="H139" s="312">
        <v>0</v>
      </c>
      <c r="I139" s="312">
        <v>0</v>
      </c>
      <c r="J139" s="730"/>
      <c r="K139" s="733"/>
      <c r="L139" s="733"/>
      <c r="M139" s="733"/>
      <c r="N139" s="729"/>
      <c r="O139" s="729"/>
    </row>
    <row r="140" spans="1:16" s="275" customFormat="1" ht="16.5" customHeight="1">
      <c r="A140" s="536" t="s">
        <v>309</v>
      </c>
      <c r="B140" s="299" t="s">
        <v>19</v>
      </c>
      <c r="C140" s="312">
        <f t="shared" si="45"/>
        <v>70187</v>
      </c>
      <c r="D140" s="312">
        <v>1997</v>
      </c>
      <c r="E140" s="312">
        <v>67902</v>
      </c>
      <c r="F140" s="312">
        <v>288</v>
      </c>
      <c r="G140" s="312">
        <v>0</v>
      </c>
      <c r="H140" s="312">
        <v>0</v>
      </c>
      <c r="I140" s="312">
        <v>0</v>
      </c>
      <c r="J140" s="262"/>
      <c r="K140" s="262"/>
      <c r="L140" s="262"/>
      <c r="M140" s="262"/>
    </row>
    <row r="141" spans="1:16" s="275" customFormat="1">
      <c r="A141" s="429"/>
      <c r="B141" s="282" t="s">
        <v>20</v>
      </c>
      <c r="C141" s="312">
        <f t="shared" si="45"/>
        <v>70187</v>
      </c>
      <c r="D141" s="312">
        <v>1997</v>
      </c>
      <c r="E141" s="312">
        <v>67902</v>
      </c>
      <c r="F141" s="312">
        <v>288</v>
      </c>
      <c r="G141" s="312">
        <v>0</v>
      </c>
      <c r="H141" s="312">
        <v>0</v>
      </c>
      <c r="I141" s="312">
        <v>0</v>
      </c>
      <c r="J141" s="262"/>
      <c r="K141" s="262"/>
      <c r="L141" s="262"/>
      <c r="M141" s="262"/>
    </row>
    <row r="142" spans="1:16" s="259" customFormat="1">
      <c r="A142" s="21" t="s">
        <v>76</v>
      </c>
      <c r="B142" s="201" t="s">
        <v>19</v>
      </c>
      <c r="C142" s="71">
        <f t="shared" si="39"/>
        <v>30617.303</v>
      </c>
      <c r="D142" s="71">
        <f t="shared" ref="D142:I145" si="48">D144</f>
        <v>766.303</v>
      </c>
      <c r="E142" s="71">
        <f t="shared" si="48"/>
        <v>11998</v>
      </c>
      <c r="F142" s="71">
        <f t="shared" si="48"/>
        <v>17853</v>
      </c>
      <c r="G142" s="71">
        <f t="shared" si="48"/>
        <v>0</v>
      </c>
      <c r="H142" s="71">
        <f t="shared" si="48"/>
        <v>0</v>
      </c>
      <c r="I142" s="71">
        <f t="shared" si="48"/>
        <v>0</v>
      </c>
      <c r="J142" s="262"/>
      <c r="K142" s="258"/>
      <c r="L142" s="258"/>
      <c r="M142" s="258"/>
    </row>
    <row r="143" spans="1:16" s="22" customFormat="1">
      <c r="A143" s="18"/>
      <c r="B143" s="202" t="s">
        <v>20</v>
      </c>
      <c r="C143" s="71">
        <f t="shared" si="39"/>
        <v>30617.303</v>
      </c>
      <c r="D143" s="71">
        <f t="shared" si="48"/>
        <v>766.303</v>
      </c>
      <c r="E143" s="71">
        <f t="shared" si="48"/>
        <v>11998</v>
      </c>
      <c r="F143" s="71">
        <f t="shared" si="48"/>
        <v>17853</v>
      </c>
      <c r="G143" s="71">
        <f t="shared" si="48"/>
        <v>0</v>
      </c>
      <c r="H143" s="71">
        <f t="shared" si="48"/>
        <v>0</v>
      </c>
      <c r="I143" s="71">
        <f t="shared" si="48"/>
        <v>0</v>
      </c>
      <c r="J143" s="264"/>
      <c r="K143" s="271"/>
      <c r="L143" s="271"/>
      <c r="M143" s="271"/>
    </row>
    <row r="144" spans="1:16" s="259" customFormat="1">
      <c r="A144" s="21" t="s">
        <v>54</v>
      </c>
      <c r="B144" s="201" t="s">
        <v>19</v>
      </c>
      <c r="C144" s="71">
        <f t="shared" si="39"/>
        <v>30617.303</v>
      </c>
      <c r="D144" s="71">
        <f t="shared" si="48"/>
        <v>766.303</v>
      </c>
      <c r="E144" s="71">
        <f t="shared" si="48"/>
        <v>11998</v>
      </c>
      <c r="F144" s="71">
        <f t="shared" si="48"/>
        <v>17853</v>
      </c>
      <c r="G144" s="71">
        <f t="shared" si="48"/>
        <v>0</v>
      </c>
      <c r="H144" s="71">
        <f t="shared" si="48"/>
        <v>0</v>
      </c>
      <c r="I144" s="71">
        <f t="shared" si="48"/>
        <v>0</v>
      </c>
      <c r="J144" s="262"/>
      <c r="K144" s="258"/>
      <c r="L144" s="258"/>
      <c r="M144" s="258"/>
    </row>
    <row r="145" spans="1:16" s="22" customFormat="1">
      <c r="A145" s="11"/>
      <c r="B145" s="202" t="s">
        <v>20</v>
      </c>
      <c r="C145" s="71">
        <f t="shared" si="39"/>
        <v>30617.303</v>
      </c>
      <c r="D145" s="71">
        <f t="shared" si="48"/>
        <v>766.303</v>
      </c>
      <c r="E145" s="71">
        <f t="shared" si="48"/>
        <v>11998</v>
      </c>
      <c r="F145" s="71">
        <f t="shared" si="48"/>
        <v>17853</v>
      </c>
      <c r="G145" s="71">
        <f t="shared" si="48"/>
        <v>0</v>
      </c>
      <c r="H145" s="71">
        <f t="shared" si="48"/>
        <v>0</v>
      </c>
      <c r="I145" s="71">
        <f t="shared" si="48"/>
        <v>0</v>
      </c>
      <c r="J145" s="264"/>
      <c r="K145" s="271"/>
      <c r="L145" s="271"/>
      <c r="M145" s="271"/>
    </row>
    <row r="146" spans="1:16" s="259" customFormat="1">
      <c r="A146" s="98" t="s">
        <v>48</v>
      </c>
      <c r="B146" s="26" t="s">
        <v>19</v>
      </c>
      <c r="C146" s="71">
        <f t="shared" si="39"/>
        <v>30617.303</v>
      </c>
      <c r="D146" s="71">
        <f>D148+D150+D152</f>
        <v>766.303</v>
      </c>
      <c r="E146" s="71">
        <f t="shared" ref="E146:I146" si="49">E148+E150+E152</f>
        <v>11998</v>
      </c>
      <c r="F146" s="71">
        <f t="shared" si="49"/>
        <v>17853</v>
      </c>
      <c r="G146" s="71">
        <f t="shared" si="49"/>
        <v>0</v>
      </c>
      <c r="H146" s="71">
        <f t="shared" si="49"/>
        <v>0</v>
      </c>
      <c r="I146" s="71">
        <f t="shared" si="49"/>
        <v>0</v>
      </c>
      <c r="J146" s="262"/>
      <c r="K146" s="258"/>
      <c r="L146" s="258"/>
      <c r="M146" s="258"/>
    </row>
    <row r="147" spans="1:16" s="22" customFormat="1">
      <c r="A147" s="11"/>
      <c r="B147" s="28" t="s">
        <v>20</v>
      </c>
      <c r="C147" s="71">
        <f t="shared" si="39"/>
        <v>30617.303</v>
      </c>
      <c r="D147" s="71">
        <f>D149+D151+D153</f>
        <v>766.303</v>
      </c>
      <c r="E147" s="71">
        <f t="shared" ref="E147:I147" si="50">E149+E151+E153</f>
        <v>11998</v>
      </c>
      <c r="F147" s="71">
        <f t="shared" si="50"/>
        <v>17853</v>
      </c>
      <c r="G147" s="71">
        <f t="shared" si="50"/>
        <v>0</v>
      </c>
      <c r="H147" s="71">
        <f t="shared" si="50"/>
        <v>0</v>
      </c>
      <c r="I147" s="71">
        <f t="shared" si="50"/>
        <v>0</v>
      </c>
      <c r="J147" s="264"/>
      <c r="K147" s="271"/>
      <c r="L147" s="271"/>
      <c r="M147" s="271"/>
    </row>
    <row r="148" spans="1:16" s="326" customFormat="1" ht="66.75" customHeight="1">
      <c r="A148" s="524" t="s">
        <v>716</v>
      </c>
      <c r="B148" s="269" t="s">
        <v>19</v>
      </c>
      <c r="C148" s="250">
        <f>D148+E148+F148+G148+H148+I148</f>
        <v>4173.3029999999999</v>
      </c>
      <c r="D148" s="250">
        <f>97.03+0.563+1.71</f>
        <v>99.302999999999997</v>
      </c>
      <c r="E148" s="71">
        <v>4074</v>
      </c>
      <c r="F148" s="250">
        <v>0</v>
      </c>
      <c r="G148" s="250">
        <v>0</v>
      </c>
      <c r="H148" s="250">
        <v>0</v>
      </c>
      <c r="I148" s="250">
        <v>0</v>
      </c>
      <c r="J148" s="734" t="s">
        <v>641</v>
      </c>
      <c r="K148" s="735"/>
      <c r="L148" s="735"/>
      <c r="M148" s="735"/>
      <c r="N148" s="735"/>
      <c r="O148" s="735"/>
      <c r="P148" s="735"/>
    </row>
    <row r="149" spans="1:16" s="259" customFormat="1">
      <c r="A149" s="46"/>
      <c r="B149" s="69" t="s">
        <v>20</v>
      </c>
      <c r="C149" s="71">
        <f>D149+E149+F149+G149+H149+I149</f>
        <v>4173.3029999999999</v>
      </c>
      <c r="D149" s="71">
        <f>97.03+0.563+1.71</f>
        <v>99.302999999999997</v>
      </c>
      <c r="E149" s="71">
        <v>4074</v>
      </c>
      <c r="F149" s="71">
        <v>0</v>
      </c>
      <c r="G149" s="71">
        <v>0</v>
      </c>
      <c r="H149" s="71">
        <v>0</v>
      </c>
      <c r="I149" s="71">
        <v>0</v>
      </c>
      <c r="J149" s="736"/>
      <c r="K149" s="735"/>
      <c r="L149" s="735"/>
      <c r="M149" s="735"/>
      <c r="N149" s="735"/>
      <c r="O149" s="735"/>
      <c r="P149" s="735"/>
    </row>
    <row r="150" spans="1:16" s="259" customFormat="1" ht="40.5" customHeight="1">
      <c r="A150" s="469" t="s">
        <v>717</v>
      </c>
      <c r="B150" s="299" t="s">
        <v>19</v>
      </c>
      <c r="C150" s="312">
        <f t="shared" ref="C150:C153" si="51">D150+E150+F150+G150+H150+I150</f>
        <v>3085</v>
      </c>
      <c r="D150" s="312">
        <f>212+383</f>
        <v>595</v>
      </c>
      <c r="E150" s="312">
        <v>2490</v>
      </c>
      <c r="F150" s="312">
        <v>0</v>
      </c>
      <c r="G150" s="312">
        <v>0</v>
      </c>
      <c r="H150" s="312">
        <v>0</v>
      </c>
      <c r="I150" s="312">
        <v>0</v>
      </c>
      <c r="J150" s="727" t="s">
        <v>669</v>
      </c>
      <c r="K150" s="733"/>
      <c r="L150" s="733"/>
      <c r="M150" s="733"/>
      <c r="N150" s="729"/>
      <c r="O150" s="729"/>
    </row>
    <row r="151" spans="1:16">
      <c r="A151" s="267"/>
      <c r="B151" s="282" t="s">
        <v>20</v>
      </c>
      <c r="C151" s="312">
        <f t="shared" si="51"/>
        <v>3085</v>
      </c>
      <c r="D151" s="312">
        <f>212+383</f>
        <v>595</v>
      </c>
      <c r="E151" s="312">
        <v>2490</v>
      </c>
      <c r="F151" s="312">
        <v>0</v>
      </c>
      <c r="G151" s="312">
        <v>0</v>
      </c>
      <c r="H151" s="312">
        <v>0</v>
      </c>
      <c r="I151" s="312">
        <v>0</v>
      </c>
      <c r="J151" s="730"/>
      <c r="K151" s="733"/>
      <c r="L151" s="733"/>
      <c r="M151" s="733"/>
      <c r="N151" s="729"/>
      <c r="O151" s="729"/>
    </row>
    <row r="152" spans="1:16" s="275" customFormat="1" ht="16.5" customHeight="1">
      <c r="A152" s="536" t="s">
        <v>718</v>
      </c>
      <c r="B152" s="299" t="s">
        <v>19</v>
      </c>
      <c r="C152" s="312">
        <f t="shared" si="51"/>
        <v>23359</v>
      </c>
      <c r="D152" s="312">
        <v>72</v>
      </c>
      <c r="E152" s="312">
        <v>5434</v>
      </c>
      <c r="F152" s="312">
        <v>17853</v>
      </c>
      <c r="G152" s="312">
        <v>0</v>
      </c>
      <c r="H152" s="312">
        <v>0</v>
      </c>
      <c r="I152" s="312">
        <v>0</v>
      </c>
      <c r="J152" s="262"/>
      <c r="K152" s="262"/>
      <c r="L152" s="262"/>
      <c r="M152" s="262"/>
    </row>
    <row r="153" spans="1:16" s="275" customFormat="1">
      <c r="A153" s="429"/>
      <c r="B153" s="282" t="s">
        <v>20</v>
      </c>
      <c r="C153" s="312">
        <f t="shared" si="51"/>
        <v>23359</v>
      </c>
      <c r="D153" s="312">
        <v>72</v>
      </c>
      <c r="E153" s="312">
        <v>5434</v>
      </c>
      <c r="F153" s="312">
        <v>17853</v>
      </c>
      <c r="G153" s="312">
        <v>0</v>
      </c>
      <c r="H153" s="312">
        <v>0</v>
      </c>
      <c r="I153" s="312">
        <v>0</v>
      </c>
      <c r="J153" s="262"/>
      <c r="K153" s="262"/>
      <c r="L153" s="262"/>
      <c r="M153" s="262"/>
    </row>
    <row r="154" spans="1:16" s="321" customFormat="1">
      <c r="A154" s="355" t="s">
        <v>189</v>
      </c>
      <c r="B154" s="272" t="s">
        <v>19</v>
      </c>
      <c r="C154" s="319">
        <f>C156</f>
        <v>52748</v>
      </c>
      <c r="D154" s="250">
        <f>D156</f>
        <v>52198</v>
      </c>
      <c r="E154" s="250">
        <f t="shared" ref="E154:I155" si="52">E156</f>
        <v>496</v>
      </c>
      <c r="F154" s="250">
        <f t="shared" si="52"/>
        <v>0</v>
      </c>
      <c r="G154" s="250">
        <f t="shared" si="52"/>
        <v>0</v>
      </c>
      <c r="H154" s="250">
        <f t="shared" si="52"/>
        <v>0</v>
      </c>
      <c r="I154" s="250">
        <f t="shared" si="52"/>
        <v>54</v>
      </c>
    </row>
    <row r="155" spans="1:16" s="321" customFormat="1">
      <c r="A155" s="336" t="s">
        <v>45</v>
      </c>
      <c r="B155" s="272" t="s">
        <v>20</v>
      </c>
      <c r="C155" s="319">
        <f>C157</f>
        <v>52748</v>
      </c>
      <c r="D155" s="250">
        <f>D157</f>
        <v>52198</v>
      </c>
      <c r="E155" s="250">
        <f t="shared" si="52"/>
        <v>496</v>
      </c>
      <c r="F155" s="250">
        <f t="shared" si="52"/>
        <v>0</v>
      </c>
      <c r="G155" s="250">
        <f t="shared" si="52"/>
        <v>0</v>
      </c>
      <c r="H155" s="250">
        <f t="shared" si="52"/>
        <v>0</v>
      </c>
      <c r="I155" s="250">
        <f t="shared" si="52"/>
        <v>54</v>
      </c>
    </row>
    <row r="156" spans="1:16" s="51" customFormat="1" ht="25.5" customHeight="1">
      <c r="A156" s="265" t="s">
        <v>123</v>
      </c>
      <c r="B156" s="26" t="s">
        <v>19</v>
      </c>
      <c r="C156" s="57">
        <f t="shared" ref="C156:C173" si="53">D156+E156+F156+G156+H156+I156</f>
        <v>52748</v>
      </c>
      <c r="D156" s="85">
        <f>D158+D160+D162+D164+D166+D168+D170+D172+D174</f>
        <v>52198</v>
      </c>
      <c r="E156" s="85">
        <f t="shared" ref="E156:I156" si="54">E158+E160+E162+E164+E166+E168+E170+E172+E174</f>
        <v>496</v>
      </c>
      <c r="F156" s="85">
        <f t="shared" si="54"/>
        <v>0</v>
      </c>
      <c r="G156" s="85">
        <f t="shared" si="54"/>
        <v>0</v>
      </c>
      <c r="H156" s="85">
        <f t="shared" si="54"/>
        <v>0</v>
      </c>
      <c r="I156" s="85">
        <f t="shared" si="54"/>
        <v>54</v>
      </c>
      <c r="J156" s="321"/>
    </row>
    <row r="157" spans="1:16" s="51" customFormat="1">
      <c r="A157" s="78"/>
      <c r="B157" s="28" t="s">
        <v>20</v>
      </c>
      <c r="C157" s="57">
        <f t="shared" si="53"/>
        <v>52748</v>
      </c>
      <c r="D157" s="85">
        <f>D159+D161+D163+D165+D167+D169+D171+D173+D175</f>
        <v>52198</v>
      </c>
      <c r="E157" s="85">
        <f t="shared" ref="E157:I157" si="55">E159+E161+E163+E165+E167+E169+E171+E173+E175</f>
        <v>496</v>
      </c>
      <c r="F157" s="85">
        <f t="shared" si="55"/>
        <v>0</v>
      </c>
      <c r="G157" s="85">
        <f t="shared" si="55"/>
        <v>0</v>
      </c>
      <c r="H157" s="85">
        <f t="shared" si="55"/>
        <v>0</v>
      </c>
      <c r="I157" s="85">
        <f t="shared" si="55"/>
        <v>54</v>
      </c>
      <c r="J157" s="321"/>
    </row>
    <row r="158" spans="1:16" s="326" customFormat="1" ht="25.5">
      <c r="A158" s="260" t="s">
        <v>170</v>
      </c>
      <c r="B158" s="269" t="s">
        <v>19</v>
      </c>
      <c r="C158" s="250">
        <f t="shared" si="53"/>
        <v>3695</v>
      </c>
      <c r="D158" s="250">
        <f>42+267+3386</f>
        <v>3695</v>
      </c>
      <c r="E158" s="250">
        <v>0</v>
      </c>
      <c r="F158" s="250">
        <v>0</v>
      </c>
      <c r="G158" s="250">
        <v>0</v>
      </c>
      <c r="H158" s="250">
        <v>0</v>
      </c>
      <c r="I158" s="250">
        <v>0</v>
      </c>
    </row>
    <row r="159" spans="1:16" s="322" customFormat="1">
      <c r="A159" s="348"/>
      <c r="B159" s="270" t="s">
        <v>20</v>
      </c>
      <c r="C159" s="250">
        <f t="shared" si="53"/>
        <v>3695</v>
      </c>
      <c r="D159" s="250">
        <f>42+267+3386</f>
        <v>3695</v>
      </c>
      <c r="E159" s="250">
        <v>0</v>
      </c>
      <c r="F159" s="250">
        <v>0</v>
      </c>
      <c r="G159" s="250">
        <v>0</v>
      </c>
      <c r="H159" s="250">
        <v>0</v>
      </c>
      <c r="I159" s="250">
        <v>0</v>
      </c>
    </row>
    <row r="160" spans="1:16" s="326" customFormat="1" ht="25.5">
      <c r="A160" s="260" t="s">
        <v>171</v>
      </c>
      <c r="B160" s="269" t="s">
        <v>19</v>
      </c>
      <c r="C160" s="250">
        <f t="shared" si="53"/>
        <v>3841</v>
      </c>
      <c r="D160" s="250">
        <f>205+183+2957</f>
        <v>3345</v>
      </c>
      <c r="E160" s="250">
        <v>496</v>
      </c>
      <c r="F160" s="250">
        <v>0</v>
      </c>
      <c r="G160" s="250">
        <v>0</v>
      </c>
      <c r="H160" s="250">
        <v>0</v>
      </c>
      <c r="I160" s="250">
        <v>0</v>
      </c>
    </row>
    <row r="161" spans="1:14" s="322" customFormat="1">
      <c r="A161" s="348"/>
      <c r="B161" s="270" t="s">
        <v>20</v>
      </c>
      <c r="C161" s="250">
        <f t="shared" si="53"/>
        <v>3841</v>
      </c>
      <c r="D161" s="250">
        <f>205+183+2957</f>
        <v>3345</v>
      </c>
      <c r="E161" s="250">
        <v>496</v>
      </c>
      <c r="F161" s="250">
        <v>0</v>
      </c>
      <c r="G161" s="250">
        <v>0</v>
      </c>
      <c r="H161" s="250">
        <v>0</v>
      </c>
      <c r="I161" s="250">
        <v>0</v>
      </c>
    </row>
    <row r="162" spans="1:14" s="326" customFormat="1">
      <c r="A162" s="260" t="s">
        <v>172</v>
      </c>
      <c r="B162" s="269" t="s">
        <v>19</v>
      </c>
      <c r="C162" s="250">
        <f t="shared" si="53"/>
        <v>11241</v>
      </c>
      <c r="D162" s="250">
        <f>525+4291+2726+3699</f>
        <v>11241</v>
      </c>
      <c r="E162" s="250">
        <v>0</v>
      </c>
      <c r="F162" s="250">
        <v>0</v>
      </c>
      <c r="G162" s="250">
        <v>0</v>
      </c>
      <c r="H162" s="250">
        <v>0</v>
      </c>
      <c r="I162" s="250">
        <v>0</v>
      </c>
    </row>
    <row r="163" spans="1:14" s="322" customFormat="1">
      <c r="A163" s="348"/>
      <c r="B163" s="270" t="s">
        <v>20</v>
      </c>
      <c r="C163" s="250">
        <f t="shared" si="53"/>
        <v>11241</v>
      </c>
      <c r="D163" s="250">
        <f>525+4291+2726+3699</f>
        <v>11241</v>
      </c>
      <c r="E163" s="250">
        <v>0</v>
      </c>
      <c r="F163" s="250">
        <v>0</v>
      </c>
      <c r="G163" s="250">
        <v>0</v>
      </c>
      <c r="H163" s="250">
        <v>0</v>
      </c>
      <c r="I163" s="250">
        <v>0</v>
      </c>
    </row>
    <row r="164" spans="1:14" s="326" customFormat="1" ht="25.5">
      <c r="A164" s="260" t="s">
        <v>677</v>
      </c>
      <c r="B164" s="269" t="s">
        <v>19</v>
      </c>
      <c r="C164" s="250">
        <f t="shared" si="53"/>
        <v>14299</v>
      </c>
      <c r="D164" s="250">
        <f>4486+9813</f>
        <v>14299</v>
      </c>
      <c r="E164" s="250">
        <v>0</v>
      </c>
      <c r="F164" s="250">
        <v>0</v>
      </c>
      <c r="G164" s="250">
        <v>0</v>
      </c>
      <c r="H164" s="250">
        <v>0</v>
      </c>
      <c r="I164" s="250">
        <v>0</v>
      </c>
      <c r="J164" s="716" t="s">
        <v>277</v>
      </c>
      <c r="K164" s="717"/>
      <c r="L164" s="717"/>
      <c r="M164" s="717"/>
      <c r="N164" s="717"/>
    </row>
    <row r="165" spans="1:14" s="322" customFormat="1">
      <c r="A165" s="348"/>
      <c r="B165" s="270" t="s">
        <v>20</v>
      </c>
      <c r="C165" s="250">
        <f t="shared" si="53"/>
        <v>14299</v>
      </c>
      <c r="D165" s="250">
        <f>4486+9813</f>
        <v>14299</v>
      </c>
      <c r="E165" s="250">
        <v>0</v>
      </c>
      <c r="F165" s="250">
        <v>0</v>
      </c>
      <c r="G165" s="250">
        <v>0</v>
      </c>
      <c r="H165" s="250">
        <v>0</v>
      </c>
      <c r="I165" s="250">
        <v>0</v>
      </c>
      <c r="J165" s="718"/>
      <c r="K165" s="717"/>
      <c r="L165" s="717"/>
      <c r="M165" s="717"/>
      <c r="N165" s="717"/>
    </row>
    <row r="166" spans="1:14" s="326" customFormat="1" ht="25.5">
      <c r="A166" s="260" t="s">
        <v>678</v>
      </c>
      <c r="B166" s="269" t="s">
        <v>19</v>
      </c>
      <c r="C166" s="250">
        <f t="shared" si="53"/>
        <v>209</v>
      </c>
      <c r="D166" s="250">
        <v>155</v>
      </c>
      <c r="E166" s="250">
        <v>0</v>
      </c>
      <c r="F166" s="250">
        <v>0</v>
      </c>
      <c r="G166" s="250">
        <v>0</v>
      </c>
      <c r="H166" s="250">
        <v>0</v>
      </c>
      <c r="I166" s="250">
        <f>209-155</f>
        <v>54</v>
      </c>
    </row>
    <row r="167" spans="1:14" s="322" customFormat="1">
      <c r="A167" s="336"/>
      <c r="B167" s="270" t="s">
        <v>20</v>
      </c>
      <c r="C167" s="250">
        <f t="shared" si="53"/>
        <v>209</v>
      </c>
      <c r="D167" s="250">
        <v>155</v>
      </c>
      <c r="E167" s="250">
        <v>0</v>
      </c>
      <c r="F167" s="250">
        <v>0</v>
      </c>
      <c r="G167" s="250">
        <v>0</v>
      </c>
      <c r="H167" s="250">
        <v>0</v>
      </c>
      <c r="I167" s="250">
        <f>209-155</f>
        <v>54</v>
      </c>
    </row>
    <row r="168" spans="1:14" s="275" customFormat="1" ht="25.5">
      <c r="A168" s="523" t="s">
        <v>679</v>
      </c>
      <c r="B168" s="299" t="s">
        <v>19</v>
      </c>
      <c r="C168" s="312">
        <f t="shared" si="53"/>
        <v>8394</v>
      </c>
      <c r="D168" s="312">
        <f>21+5803+2570</f>
        <v>8394</v>
      </c>
      <c r="E168" s="312">
        <v>0</v>
      </c>
      <c r="F168" s="312">
        <v>0</v>
      </c>
      <c r="G168" s="312">
        <v>0</v>
      </c>
      <c r="H168" s="312">
        <v>0</v>
      </c>
      <c r="I168" s="312">
        <v>0</v>
      </c>
      <c r="J168" s="726"/>
      <c r="K168" s="717"/>
      <c r="L168" s="717"/>
      <c r="M168" s="717"/>
      <c r="N168" s="717"/>
    </row>
    <row r="169" spans="1:14" s="274" customFormat="1">
      <c r="A169" s="267"/>
      <c r="B169" s="282" t="s">
        <v>20</v>
      </c>
      <c r="C169" s="312">
        <f t="shared" si="53"/>
        <v>8394</v>
      </c>
      <c r="D169" s="312">
        <f>21+5803+2570</f>
        <v>8394</v>
      </c>
      <c r="E169" s="312">
        <v>0</v>
      </c>
      <c r="F169" s="312">
        <v>0</v>
      </c>
      <c r="G169" s="312">
        <v>0</v>
      </c>
      <c r="H169" s="312">
        <v>0</v>
      </c>
      <c r="I169" s="312">
        <v>0</v>
      </c>
      <c r="J169" s="718"/>
      <c r="K169" s="717"/>
      <c r="L169" s="717"/>
      <c r="M169" s="717"/>
      <c r="N169" s="717"/>
    </row>
    <row r="170" spans="1:14" s="275" customFormat="1" ht="25.5">
      <c r="A170" s="523" t="s">
        <v>680</v>
      </c>
      <c r="B170" s="299" t="s">
        <v>19</v>
      </c>
      <c r="C170" s="312">
        <f t="shared" si="53"/>
        <v>5258</v>
      </c>
      <c r="D170" s="312">
        <f>6+4909+343</f>
        <v>5258</v>
      </c>
      <c r="E170" s="312">
        <v>0</v>
      </c>
      <c r="F170" s="312">
        <v>0</v>
      </c>
      <c r="G170" s="312">
        <v>0</v>
      </c>
      <c r="H170" s="312">
        <v>0</v>
      </c>
      <c r="I170" s="312">
        <v>0</v>
      </c>
      <c r="J170" s="726"/>
      <c r="K170" s="717"/>
      <c r="L170" s="717"/>
      <c r="M170" s="717"/>
      <c r="N170" s="717"/>
    </row>
    <row r="171" spans="1:14" s="274" customFormat="1">
      <c r="A171" s="389"/>
      <c r="B171" s="282" t="s">
        <v>20</v>
      </c>
      <c r="C171" s="312">
        <f t="shared" si="53"/>
        <v>5258</v>
      </c>
      <c r="D171" s="312">
        <f>6+4909+343</f>
        <v>5258</v>
      </c>
      <c r="E171" s="312">
        <v>0</v>
      </c>
      <c r="F171" s="312">
        <v>0</v>
      </c>
      <c r="G171" s="312">
        <v>0</v>
      </c>
      <c r="H171" s="312">
        <v>0</v>
      </c>
      <c r="I171" s="312">
        <v>0</v>
      </c>
      <c r="J171" s="718"/>
      <c r="K171" s="717"/>
      <c r="L171" s="717"/>
      <c r="M171" s="717"/>
      <c r="N171" s="717"/>
    </row>
    <row r="172" spans="1:14" s="275" customFormat="1" ht="25.5">
      <c r="A172" s="523" t="s">
        <v>681</v>
      </c>
      <c r="B172" s="299" t="s">
        <v>19</v>
      </c>
      <c r="C172" s="312">
        <f t="shared" si="53"/>
        <v>5552</v>
      </c>
      <c r="D172" s="312">
        <f>16+3023+2513</f>
        <v>5552</v>
      </c>
      <c r="E172" s="312">
        <v>0</v>
      </c>
      <c r="F172" s="312">
        <v>0</v>
      </c>
      <c r="G172" s="312">
        <v>0</v>
      </c>
      <c r="H172" s="312">
        <v>0</v>
      </c>
      <c r="I172" s="312">
        <v>0</v>
      </c>
      <c r="J172" s="726"/>
      <c r="K172" s="717"/>
      <c r="L172" s="717"/>
      <c r="M172" s="717"/>
      <c r="N172" s="717"/>
    </row>
    <row r="173" spans="1:14" s="274" customFormat="1">
      <c r="A173" s="389"/>
      <c r="B173" s="282" t="s">
        <v>20</v>
      </c>
      <c r="C173" s="312">
        <f t="shared" si="53"/>
        <v>5552</v>
      </c>
      <c r="D173" s="312">
        <f>16+3023+2513</f>
        <v>5552</v>
      </c>
      <c r="E173" s="312">
        <v>0</v>
      </c>
      <c r="F173" s="312">
        <v>0</v>
      </c>
      <c r="G173" s="312">
        <v>0</v>
      </c>
      <c r="H173" s="312">
        <v>0</v>
      </c>
      <c r="I173" s="312">
        <v>0</v>
      </c>
      <c r="J173" s="718"/>
      <c r="K173" s="717"/>
      <c r="L173" s="717"/>
      <c r="M173" s="717"/>
      <c r="N173" s="717"/>
    </row>
    <row r="174" spans="1:14" s="275" customFormat="1" ht="42" customHeight="1">
      <c r="A174" s="388" t="s">
        <v>683</v>
      </c>
      <c r="B174" s="363" t="s">
        <v>19</v>
      </c>
      <c r="C174" s="312">
        <f>D174+E174+F174+G174+H174+I174</f>
        <v>259</v>
      </c>
      <c r="D174" s="312">
        <v>259</v>
      </c>
      <c r="E174" s="312">
        <v>0</v>
      </c>
      <c r="F174" s="312">
        <v>0</v>
      </c>
      <c r="G174" s="312">
        <v>0</v>
      </c>
      <c r="H174" s="312">
        <v>0</v>
      </c>
      <c r="I174" s="312">
        <v>0</v>
      </c>
    </row>
    <row r="175" spans="1:14" s="274" customFormat="1" ht="15.75" customHeight="1">
      <c r="A175" s="381"/>
      <c r="B175" s="282" t="s">
        <v>20</v>
      </c>
      <c r="C175" s="312">
        <f>D175+E175+F175+G175+H175+I175</f>
        <v>259</v>
      </c>
      <c r="D175" s="312">
        <v>259</v>
      </c>
      <c r="E175" s="312">
        <v>0</v>
      </c>
      <c r="F175" s="312">
        <v>0</v>
      </c>
      <c r="G175" s="312">
        <v>0</v>
      </c>
      <c r="H175" s="312">
        <v>0</v>
      </c>
      <c r="I175" s="312">
        <v>0</v>
      </c>
    </row>
    <row r="176" spans="1:14" ht="12.75" customHeight="1">
      <c r="A176" s="738" t="s">
        <v>487</v>
      </c>
      <c r="B176" s="739"/>
      <c r="C176" s="739"/>
      <c r="D176" s="739"/>
      <c r="E176" s="739"/>
      <c r="F176" s="739"/>
      <c r="G176" s="739"/>
      <c r="H176" s="739"/>
      <c r="I176" s="740"/>
      <c r="J176" s="261"/>
    </row>
    <row r="177" spans="1:15" ht="12.75" customHeight="1">
      <c r="A177" s="96" t="s">
        <v>22</v>
      </c>
      <c r="B177" s="201" t="s">
        <v>19</v>
      </c>
      <c r="C177" s="146">
        <f t="shared" ref="C177:C200" si="56">D177+E177+F177+G177+H177+I177</f>
        <v>88424.76999999999</v>
      </c>
      <c r="D177" s="57">
        <f t="shared" ref="D177:I190" si="57">D179</f>
        <v>69419.23</v>
      </c>
      <c r="E177" s="57">
        <f t="shared" si="57"/>
        <v>8525</v>
      </c>
      <c r="F177" s="57">
        <f t="shared" si="57"/>
        <v>0</v>
      </c>
      <c r="G177" s="57">
        <f t="shared" si="57"/>
        <v>0</v>
      </c>
      <c r="H177" s="57">
        <f t="shared" si="57"/>
        <v>0</v>
      </c>
      <c r="I177" s="57">
        <f t="shared" si="57"/>
        <v>10480.539999999994</v>
      </c>
    </row>
    <row r="178" spans="1:15" ht="12.75" customHeight="1">
      <c r="A178" s="23" t="s">
        <v>46</v>
      </c>
      <c r="B178" s="202" t="s">
        <v>20</v>
      </c>
      <c r="C178" s="146">
        <f t="shared" si="56"/>
        <v>88424.76999999999</v>
      </c>
      <c r="D178" s="57">
        <f t="shared" si="57"/>
        <v>69419.23</v>
      </c>
      <c r="E178" s="57">
        <f t="shared" si="57"/>
        <v>8525</v>
      </c>
      <c r="F178" s="57">
        <f t="shared" si="57"/>
        <v>0</v>
      </c>
      <c r="G178" s="57">
        <f t="shared" si="57"/>
        <v>0</v>
      </c>
      <c r="H178" s="57">
        <f t="shared" si="57"/>
        <v>0</v>
      </c>
      <c r="I178" s="57">
        <f t="shared" si="57"/>
        <v>10480.539999999994</v>
      </c>
    </row>
    <row r="179" spans="1:15" s="112" customFormat="1" ht="12.75" customHeight="1">
      <c r="A179" s="52" t="s">
        <v>91</v>
      </c>
      <c r="B179" s="150" t="s">
        <v>19</v>
      </c>
      <c r="C179" s="146">
        <f t="shared" si="56"/>
        <v>88424.76999999999</v>
      </c>
      <c r="D179" s="151">
        <f>D181+D187</f>
        <v>69419.23</v>
      </c>
      <c r="E179" s="151">
        <f t="shared" ref="E179:I180" si="58">E181+E187</f>
        <v>8525</v>
      </c>
      <c r="F179" s="151">
        <f t="shared" si="58"/>
        <v>0</v>
      </c>
      <c r="G179" s="151">
        <f t="shared" si="58"/>
        <v>0</v>
      </c>
      <c r="H179" s="151">
        <f t="shared" si="58"/>
        <v>0</v>
      </c>
      <c r="I179" s="151">
        <f t="shared" si="58"/>
        <v>10480.539999999994</v>
      </c>
    </row>
    <row r="180" spans="1:15" s="112" customFormat="1" ht="12.75" customHeight="1">
      <c r="A180" s="152" t="s">
        <v>56</v>
      </c>
      <c r="B180" s="153" t="s">
        <v>20</v>
      </c>
      <c r="C180" s="146">
        <f t="shared" si="56"/>
        <v>88424.76999999999</v>
      </c>
      <c r="D180" s="151">
        <f>D182+D188</f>
        <v>69419.23</v>
      </c>
      <c r="E180" s="151">
        <f t="shared" si="58"/>
        <v>8525</v>
      </c>
      <c r="F180" s="151">
        <f t="shared" si="58"/>
        <v>0</v>
      </c>
      <c r="G180" s="151">
        <f t="shared" si="58"/>
        <v>0</v>
      </c>
      <c r="H180" s="151">
        <f t="shared" si="58"/>
        <v>0</v>
      </c>
      <c r="I180" s="151">
        <f t="shared" si="58"/>
        <v>10480.539999999994</v>
      </c>
    </row>
    <row r="181" spans="1:15" s="51" customFormat="1" ht="25.5" customHeight="1">
      <c r="A181" s="265" t="s">
        <v>123</v>
      </c>
      <c r="B181" s="26" t="s">
        <v>19</v>
      </c>
      <c r="C181" s="57">
        <f t="shared" si="56"/>
        <v>197.5</v>
      </c>
      <c r="D181" s="85">
        <f>D183</f>
        <v>192.2</v>
      </c>
      <c r="E181" s="85">
        <f t="shared" ref="E181:I184" si="59">E183</f>
        <v>0</v>
      </c>
      <c r="F181" s="85">
        <f t="shared" si="59"/>
        <v>0</v>
      </c>
      <c r="G181" s="85">
        <f t="shared" si="59"/>
        <v>0</v>
      </c>
      <c r="H181" s="85">
        <f t="shared" si="59"/>
        <v>0</v>
      </c>
      <c r="I181" s="85">
        <f t="shared" si="59"/>
        <v>5.3000000000000114</v>
      </c>
      <c r="J181" s="321"/>
    </row>
    <row r="182" spans="1:15" s="51" customFormat="1">
      <c r="A182" s="78"/>
      <c r="B182" s="28" t="s">
        <v>20</v>
      </c>
      <c r="C182" s="57">
        <f t="shared" si="56"/>
        <v>197.5</v>
      </c>
      <c r="D182" s="85">
        <f>D184</f>
        <v>192.2</v>
      </c>
      <c r="E182" s="85">
        <f t="shared" si="59"/>
        <v>0</v>
      </c>
      <c r="F182" s="85">
        <f t="shared" si="59"/>
        <v>0</v>
      </c>
      <c r="G182" s="85">
        <f t="shared" si="59"/>
        <v>0</v>
      </c>
      <c r="H182" s="85">
        <f t="shared" si="59"/>
        <v>0</v>
      </c>
      <c r="I182" s="85">
        <f t="shared" si="59"/>
        <v>5.3000000000000114</v>
      </c>
      <c r="J182" s="321"/>
    </row>
    <row r="183" spans="1:15" s="147" customFormat="1" ht="14.25">
      <c r="A183" s="379" t="s">
        <v>233</v>
      </c>
      <c r="B183" s="145" t="s">
        <v>19</v>
      </c>
      <c r="C183" s="146">
        <f t="shared" si="56"/>
        <v>197.5</v>
      </c>
      <c r="D183" s="146">
        <f>D185</f>
        <v>192.2</v>
      </c>
      <c r="E183" s="146">
        <f t="shared" si="59"/>
        <v>0</v>
      </c>
      <c r="F183" s="146">
        <f t="shared" si="59"/>
        <v>0</v>
      </c>
      <c r="G183" s="146">
        <f t="shared" si="59"/>
        <v>0</v>
      </c>
      <c r="H183" s="146">
        <f t="shared" si="59"/>
        <v>0</v>
      </c>
      <c r="I183" s="146">
        <f t="shared" si="59"/>
        <v>5.3000000000000114</v>
      </c>
      <c r="J183" s="320"/>
      <c r="K183" s="179"/>
      <c r="L183" s="179"/>
      <c r="M183" s="179"/>
    </row>
    <row r="184" spans="1:15" s="147" customFormat="1">
      <c r="A184" s="167"/>
      <c r="B184" s="148" t="s">
        <v>20</v>
      </c>
      <c r="C184" s="146">
        <f t="shared" si="56"/>
        <v>197.5</v>
      </c>
      <c r="D184" s="146">
        <f>D186</f>
        <v>192.2</v>
      </c>
      <c r="E184" s="146">
        <f t="shared" si="59"/>
        <v>0</v>
      </c>
      <c r="F184" s="146">
        <f t="shared" si="59"/>
        <v>0</v>
      </c>
      <c r="G184" s="146">
        <f t="shared" si="59"/>
        <v>0</v>
      </c>
      <c r="H184" s="146">
        <f t="shared" si="59"/>
        <v>0</v>
      </c>
      <c r="I184" s="146">
        <f t="shared" si="59"/>
        <v>5.3000000000000114</v>
      </c>
      <c r="J184" s="320"/>
      <c r="K184" s="179"/>
      <c r="L184" s="179"/>
      <c r="M184" s="179"/>
    </row>
    <row r="185" spans="1:15" s="326" customFormat="1" ht="43.5" customHeight="1">
      <c r="A185" s="456" t="s">
        <v>477</v>
      </c>
      <c r="B185" s="269" t="s">
        <v>19</v>
      </c>
      <c r="C185" s="250">
        <f t="shared" si="56"/>
        <v>197.5</v>
      </c>
      <c r="D185" s="250">
        <f>130+42.7+19.5</f>
        <v>192.2</v>
      </c>
      <c r="E185" s="250">
        <v>0</v>
      </c>
      <c r="F185" s="250">
        <v>0</v>
      </c>
      <c r="G185" s="250">
        <v>0</v>
      </c>
      <c r="H185" s="250">
        <v>0</v>
      </c>
      <c r="I185" s="250">
        <f>202-172.7-24</f>
        <v>5.3000000000000114</v>
      </c>
      <c r="J185" s="716" t="s">
        <v>250</v>
      </c>
      <c r="K185" s="741"/>
      <c r="L185" s="741"/>
      <c r="M185" s="741"/>
      <c r="N185" s="741"/>
      <c r="O185" s="741"/>
    </row>
    <row r="186" spans="1:15" s="255" customFormat="1">
      <c r="A186" s="127"/>
      <c r="B186" s="103" t="s">
        <v>20</v>
      </c>
      <c r="C186" s="101">
        <f t="shared" si="56"/>
        <v>197.5</v>
      </c>
      <c r="D186" s="101">
        <f>130+42.7+19.5</f>
        <v>192.2</v>
      </c>
      <c r="E186" s="85">
        <v>0</v>
      </c>
      <c r="F186" s="101">
        <v>0</v>
      </c>
      <c r="G186" s="101">
        <v>0</v>
      </c>
      <c r="H186" s="101">
        <v>0</v>
      </c>
      <c r="I186" s="101">
        <f>202-172.7-24</f>
        <v>5.3000000000000114</v>
      </c>
      <c r="J186" s="742"/>
      <c r="K186" s="741"/>
      <c r="L186" s="741"/>
      <c r="M186" s="741"/>
      <c r="N186" s="741"/>
      <c r="O186" s="741"/>
    </row>
    <row r="187" spans="1:15" ht="12.75" customHeight="1">
      <c r="A187" s="21" t="s">
        <v>76</v>
      </c>
      <c r="B187" s="8" t="s">
        <v>19</v>
      </c>
      <c r="C187" s="146">
        <f t="shared" si="56"/>
        <v>88227.26999999999</v>
      </c>
      <c r="D187" s="57">
        <f t="shared" si="57"/>
        <v>69227.03</v>
      </c>
      <c r="E187" s="57">
        <f t="shared" si="57"/>
        <v>8525</v>
      </c>
      <c r="F187" s="57">
        <f t="shared" si="57"/>
        <v>0</v>
      </c>
      <c r="G187" s="57">
        <f t="shared" si="57"/>
        <v>0</v>
      </c>
      <c r="H187" s="57">
        <f t="shared" si="57"/>
        <v>0</v>
      </c>
      <c r="I187" s="57">
        <f t="shared" si="57"/>
        <v>10475.239999999994</v>
      </c>
    </row>
    <row r="188" spans="1:15" ht="12.75" customHeight="1">
      <c r="A188" s="18"/>
      <c r="B188" s="202" t="s">
        <v>20</v>
      </c>
      <c r="C188" s="146">
        <f t="shared" si="56"/>
        <v>88227.26999999999</v>
      </c>
      <c r="D188" s="57">
        <f t="shared" si="57"/>
        <v>69227.03</v>
      </c>
      <c r="E188" s="57">
        <f t="shared" si="57"/>
        <v>8525</v>
      </c>
      <c r="F188" s="57">
        <f t="shared" si="57"/>
        <v>0</v>
      </c>
      <c r="G188" s="57">
        <f t="shared" si="57"/>
        <v>0</v>
      </c>
      <c r="H188" s="57">
        <f t="shared" si="57"/>
        <v>0</v>
      </c>
      <c r="I188" s="57">
        <f t="shared" si="57"/>
        <v>10475.239999999994</v>
      </c>
    </row>
    <row r="189" spans="1:15" ht="12.75" customHeight="1">
      <c r="A189" s="33" t="s">
        <v>54</v>
      </c>
      <c r="B189" s="201" t="s">
        <v>19</v>
      </c>
      <c r="C189" s="146">
        <f t="shared" si="56"/>
        <v>88227.26999999999</v>
      </c>
      <c r="D189" s="57">
        <f t="shared" si="57"/>
        <v>69227.03</v>
      </c>
      <c r="E189" s="57">
        <f t="shared" si="57"/>
        <v>8525</v>
      </c>
      <c r="F189" s="57">
        <f t="shared" si="57"/>
        <v>0</v>
      </c>
      <c r="G189" s="57">
        <f t="shared" si="57"/>
        <v>0</v>
      </c>
      <c r="H189" s="57">
        <f t="shared" si="57"/>
        <v>0</v>
      </c>
      <c r="I189" s="57">
        <f t="shared" si="57"/>
        <v>10475.239999999994</v>
      </c>
    </row>
    <row r="190" spans="1:15" ht="12.75" customHeight="1">
      <c r="A190" s="14"/>
      <c r="B190" s="202" t="s">
        <v>20</v>
      </c>
      <c r="C190" s="146">
        <f t="shared" si="56"/>
        <v>88227.26999999999</v>
      </c>
      <c r="D190" s="57">
        <f t="shared" si="57"/>
        <v>69227.03</v>
      </c>
      <c r="E190" s="57">
        <f t="shared" si="57"/>
        <v>8525</v>
      </c>
      <c r="F190" s="57">
        <f t="shared" si="57"/>
        <v>0</v>
      </c>
      <c r="G190" s="57">
        <f t="shared" si="57"/>
        <v>0</v>
      </c>
      <c r="H190" s="57">
        <f t="shared" si="57"/>
        <v>0</v>
      </c>
      <c r="I190" s="57">
        <f t="shared" si="57"/>
        <v>10475.239999999994</v>
      </c>
    </row>
    <row r="191" spans="1:15" s="112" customFormat="1">
      <c r="A191" s="149" t="s">
        <v>48</v>
      </c>
      <c r="B191" s="150" t="s">
        <v>19</v>
      </c>
      <c r="C191" s="146">
        <f t="shared" si="56"/>
        <v>88227.26999999999</v>
      </c>
      <c r="D191" s="151">
        <f>D193+D201+D207</f>
        <v>69227.03</v>
      </c>
      <c r="E191" s="151">
        <f t="shared" ref="E191:I191" si="60">E193+E201+E207</f>
        <v>8525</v>
      </c>
      <c r="F191" s="151">
        <f t="shared" si="60"/>
        <v>0</v>
      </c>
      <c r="G191" s="151">
        <f t="shared" si="60"/>
        <v>0</v>
      </c>
      <c r="H191" s="151">
        <f t="shared" si="60"/>
        <v>0</v>
      </c>
      <c r="I191" s="151">
        <f t="shared" si="60"/>
        <v>10475.239999999994</v>
      </c>
      <c r="J191" s="166"/>
      <c r="K191" s="166"/>
      <c r="L191" s="166"/>
      <c r="M191" s="166"/>
    </row>
    <row r="192" spans="1:15" s="112" customFormat="1">
      <c r="A192" s="152"/>
      <c r="B192" s="153" t="s">
        <v>20</v>
      </c>
      <c r="C192" s="146">
        <f t="shared" si="56"/>
        <v>88227.26999999999</v>
      </c>
      <c r="D192" s="151">
        <f>D194+D202+D208</f>
        <v>69227.03</v>
      </c>
      <c r="E192" s="151">
        <f t="shared" ref="E192:I192" si="61">E194+E202+E208</f>
        <v>8525</v>
      </c>
      <c r="F192" s="151">
        <f t="shared" si="61"/>
        <v>0</v>
      </c>
      <c r="G192" s="151">
        <f t="shared" si="61"/>
        <v>0</v>
      </c>
      <c r="H192" s="151">
        <f t="shared" si="61"/>
        <v>0</v>
      </c>
      <c r="I192" s="151">
        <f t="shared" si="61"/>
        <v>10475.239999999994</v>
      </c>
      <c r="J192" s="166"/>
      <c r="K192" s="166"/>
      <c r="L192" s="166"/>
      <c r="M192" s="166"/>
    </row>
    <row r="193" spans="1:16" s="147" customFormat="1">
      <c r="A193" s="178" t="s">
        <v>63</v>
      </c>
      <c r="B193" s="145" t="s">
        <v>19</v>
      </c>
      <c r="C193" s="146">
        <f t="shared" si="56"/>
        <v>85706.54</v>
      </c>
      <c r="D193" s="146">
        <f>D195+D197+D199</f>
        <v>68321.39</v>
      </c>
      <c r="E193" s="146">
        <f t="shared" ref="E193:I194" si="62">E195+E197+E199</f>
        <v>7029</v>
      </c>
      <c r="F193" s="146">
        <f t="shared" si="62"/>
        <v>0</v>
      </c>
      <c r="G193" s="146">
        <f t="shared" si="62"/>
        <v>0</v>
      </c>
      <c r="H193" s="146">
        <f t="shared" si="62"/>
        <v>0</v>
      </c>
      <c r="I193" s="146">
        <f t="shared" si="62"/>
        <v>10356.149999999994</v>
      </c>
      <c r="J193" s="179"/>
      <c r="K193" s="179"/>
      <c r="L193" s="179"/>
      <c r="M193" s="179"/>
    </row>
    <row r="194" spans="1:16" s="147" customFormat="1">
      <c r="A194" s="177"/>
      <c r="B194" s="148" t="s">
        <v>20</v>
      </c>
      <c r="C194" s="146">
        <f t="shared" si="56"/>
        <v>85706.54</v>
      </c>
      <c r="D194" s="146">
        <f>D196+D198+D200</f>
        <v>68321.39</v>
      </c>
      <c r="E194" s="146">
        <f>E196+E198+E200</f>
        <v>7029</v>
      </c>
      <c r="F194" s="146">
        <f t="shared" si="62"/>
        <v>0</v>
      </c>
      <c r="G194" s="146">
        <f t="shared" si="62"/>
        <v>0</v>
      </c>
      <c r="H194" s="146">
        <f t="shared" si="62"/>
        <v>0</v>
      </c>
      <c r="I194" s="146">
        <f t="shared" si="62"/>
        <v>10356.149999999994</v>
      </c>
      <c r="J194" s="179"/>
      <c r="K194" s="179"/>
      <c r="L194" s="179"/>
      <c r="M194" s="179"/>
    </row>
    <row r="195" spans="1:16" s="506" customFormat="1" ht="25.5">
      <c r="A195" s="503" t="s">
        <v>195</v>
      </c>
      <c r="B195" s="504" t="s">
        <v>19</v>
      </c>
      <c r="C195" s="497">
        <f t="shared" si="56"/>
        <v>85213</v>
      </c>
      <c r="D195" s="497">
        <f>377+10410+9225.21+24635.76+11945.29+11234.59</f>
        <v>67827.850000000006</v>
      </c>
      <c r="E195" s="505">
        <v>7029</v>
      </c>
      <c r="F195" s="497">
        <v>0</v>
      </c>
      <c r="G195" s="497">
        <v>0</v>
      </c>
      <c r="H195" s="497">
        <v>0</v>
      </c>
      <c r="I195" s="497">
        <f>85213-67827.85-7029</f>
        <v>10356.149999999994</v>
      </c>
      <c r="J195" s="758" t="s">
        <v>534</v>
      </c>
      <c r="K195" s="759"/>
      <c r="L195" s="759"/>
      <c r="M195" s="759"/>
      <c r="N195" s="759"/>
      <c r="O195" s="759"/>
    </row>
    <row r="196" spans="1:16" s="498" customFormat="1">
      <c r="A196" s="507"/>
      <c r="B196" s="508" t="s">
        <v>20</v>
      </c>
      <c r="C196" s="497">
        <f t="shared" si="56"/>
        <v>85213</v>
      </c>
      <c r="D196" s="497">
        <f>377+10410+9225.21+24635.76+11945.29+11234.59</f>
        <v>67827.850000000006</v>
      </c>
      <c r="E196" s="505">
        <v>7029</v>
      </c>
      <c r="F196" s="497">
        <v>0</v>
      </c>
      <c r="G196" s="497">
        <v>0</v>
      </c>
      <c r="H196" s="497">
        <v>0</v>
      </c>
      <c r="I196" s="497">
        <f>85213-67827.85-7029</f>
        <v>10356.149999999994</v>
      </c>
      <c r="J196" s="760"/>
      <c r="K196" s="759"/>
      <c r="L196" s="759"/>
      <c r="M196" s="759"/>
      <c r="N196" s="759"/>
      <c r="O196" s="759"/>
    </row>
    <row r="197" spans="1:16" s="253" customFormat="1" ht="15.75" customHeight="1">
      <c r="A197" s="483" t="s">
        <v>309</v>
      </c>
      <c r="B197" s="143" t="s">
        <v>19</v>
      </c>
      <c r="C197" s="95">
        <f t="shared" si="56"/>
        <v>322.64</v>
      </c>
      <c r="D197" s="95">
        <f>118+39.4+165.24</f>
        <v>322.64</v>
      </c>
      <c r="E197" s="337">
        <v>0</v>
      </c>
      <c r="F197" s="95">
        <v>0</v>
      </c>
      <c r="G197" s="95">
        <v>0</v>
      </c>
      <c r="H197" s="95">
        <v>0</v>
      </c>
      <c r="I197" s="95">
        <v>0</v>
      </c>
      <c r="J197" s="262"/>
      <c r="K197" s="329"/>
      <c r="L197" s="329"/>
      <c r="M197" s="329"/>
    </row>
    <row r="198" spans="1:16" s="253" customFormat="1">
      <c r="A198" s="136"/>
      <c r="B198" s="144" t="s">
        <v>20</v>
      </c>
      <c r="C198" s="95">
        <f t="shared" si="56"/>
        <v>322.64</v>
      </c>
      <c r="D198" s="95">
        <f>118+39.4+165.24</f>
        <v>322.64</v>
      </c>
      <c r="E198" s="337">
        <v>0</v>
      </c>
      <c r="F198" s="95">
        <v>0</v>
      </c>
      <c r="G198" s="95">
        <v>0</v>
      </c>
      <c r="H198" s="95">
        <v>0</v>
      </c>
      <c r="I198" s="95">
        <v>0</v>
      </c>
      <c r="J198" s="262"/>
      <c r="K198" s="329"/>
      <c r="L198" s="329"/>
      <c r="M198" s="329"/>
    </row>
    <row r="199" spans="1:16" s="253" customFormat="1" ht="25.5">
      <c r="A199" s="483" t="s">
        <v>460</v>
      </c>
      <c r="B199" s="143" t="s">
        <v>19</v>
      </c>
      <c r="C199" s="95">
        <f t="shared" si="56"/>
        <v>170.9</v>
      </c>
      <c r="D199" s="95">
        <v>170.9</v>
      </c>
      <c r="E199" s="337">
        <v>0</v>
      </c>
      <c r="F199" s="95">
        <v>0</v>
      </c>
      <c r="G199" s="95">
        <v>0</v>
      </c>
      <c r="H199" s="95">
        <v>0</v>
      </c>
      <c r="I199" s="95">
        <v>0</v>
      </c>
      <c r="J199" s="683" t="s">
        <v>466</v>
      </c>
      <c r="K199" s="684"/>
      <c r="L199" s="684"/>
      <c r="M199" s="684"/>
      <c r="N199" s="684"/>
      <c r="O199" s="684"/>
      <c r="P199" s="684"/>
    </row>
    <row r="200" spans="1:16" s="255" customFormat="1">
      <c r="A200" s="136"/>
      <c r="B200" s="144" t="s">
        <v>20</v>
      </c>
      <c r="C200" s="95">
        <f t="shared" si="56"/>
        <v>170.9</v>
      </c>
      <c r="D200" s="95">
        <v>170.9</v>
      </c>
      <c r="E200" s="337">
        <v>0</v>
      </c>
      <c r="F200" s="95">
        <v>0</v>
      </c>
      <c r="G200" s="95">
        <v>0</v>
      </c>
      <c r="H200" s="95">
        <v>0</v>
      </c>
      <c r="I200" s="95">
        <v>0</v>
      </c>
      <c r="J200" s="685"/>
      <c r="K200" s="684"/>
      <c r="L200" s="684"/>
      <c r="M200" s="684"/>
      <c r="N200" s="684"/>
      <c r="O200" s="684"/>
      <c r="P200" s="684"/>
    </row>
    <row r="201" spans="1:16" s="147" customFormat="1">
      <c r="A201" s="178" t="s">
        <v>73</v>
      </c>
      <c r="B201" s="145" t="s">
        <v>19</v>
      </c>
      <c r="C201" s="146">
        <f t="shared" ref="C201:C212" si="63">D201+E201+F201+G201+H201+I201</f>
        <v>1993.6</v>
      </c>
      <c r="D201" s="146">
        <f>D203+D205</f>
        <v>378.51</v>
      </c>
      <c r="E201" s="146">
        <f t="shared" ref="E201:I201" si="64">E203+E205</f>
        <v>1496</v>
      </c>
      <c r="F201" s="146">
        <f t="shared" si="64"/>
        <v>0</v>
      </c>
      <c r="G201" s="146">
        <f t="shared" si="64"/>
        <v>0</v>
      </c>
      <c r="H201" s="146">
        <f t="shared" si="64"/>
        <v>0</v>
      </c>
      <c r="I201" s="146">
        <f t="shared" si="64"/>
        <v>119.08999999999992</v>
      </c>
      <c r="J201" s="320"/>
      <c r="K201" s="179"/>
      <c r="L201" s="179"/>
      <c r="M201" s="179"/>
    </row>
    <row r="202" spans="1:16" s="147" customFormat="1">
      <c r="A202" s="167"/>
      <c r="B202" s="148" t="s">
        <v>20</v>
      </c>
      <c r="C202" s="146">
        <f t="shared" si="63"/>
        <v>1993.6</v>
      </c>
      <c r="D202" s="146">
        <f>D204+D206</f>
        <v>378.51</v>
      </c>
      <c r="E202" s="146">
        <f t="shared" ref="E202:I202" si="65">E204+E206</f>
        <v>1496</v>
      </c>
      <c r="F202" s="146">
        <f t="shared" si="65"/>
        <v>0</v>
      </c>
      <c r="G202" s="146">
        <f t="shared" si="65"/>
        <v>0</v>
      </c>
      <c r="H202" s="146">
        <f t="shared" si="65"/>
        <v>0</v>
      </c>
      <c r="I202" s="146">
        <f t="shared" si="65"/>
        <v>119.08999999999992</v>
      </c>
      <c r="J202" s="320"/>
      <c r="K202" s="179"/>
      <c r="L202" s="179"/>
      <c r="M202" s="179"/>
    </row>
    <row r="203" spans="1:16" s="326" customFormat="1" ht="14.25" customHeight="1">
      <c r="A203" s="535" t="s">
        <v>713</v>
      </c>
      <c r="B203" s="269" t="s">
        <v>19</v>
      </c>
      <c r="C203" s="250">
        <f t="shared" si="63"/>
        <v>1615.6</v>
      </c>
      <c r="D203" s="250">
        <v>0.51</v>
      </c>
      <c r="E203" s="250">
        <v>1496</v>
      </c>
      <c r="F203" s="250">
        <v>0</v>
      </c>
      <c r="G203" s="250">
        <v>0</v>
      </c>
      <c r="H203" s="250">
        <v>0</v>
      </c>
      <c r="I203" s="250">
        <f>1615.6-0.51-1496</f>
        <v>119.08999999999992</v>
      </c>
      <c r="J203" s="683" t="s">
        <v>644</v>
      </c>
      <c r="K203" s="729"/>
      <c r="L203" s="729"/>
      <c r="M203" s="729"/>
      <c r="N203" s="729"/>
      <c r="O203" s="729"/>
      <c r="P203" s="729"/>
    </row>
    <row r="204" spans="1:16" s="255" customFormat="1">
      <c r="A204" s="127"/>
      <c r="B204" s="103" t="s">
        <v>20</v>
      </c>
      <c r="C204" s="101">
        <f t="shared" si="63"/>
        <v>1615.6</v>
      </c>
      <c r="D204" s="101">
        <v>0.51</v>
      </c>
      <c r="E204" s="85">
        <v>1496</v>
      </c>
      <c r="F204" s="101">
        <v>0</v>
      </c>
      <c r="G204" s="101">
        <v>0</v>
      </c>
      <c r="H204" s="101">
        <v>0</v>
      </c>
      <c r="I204" s="101">
        <f>1615.6-0.51-1496</f>
        <v>119.08999999999992</v>
      </c>
      <c r="J204" s="730"/>
      <c r="K204" s="729"/>
      <c r="L204" s="729"/>
      <c r="M204" s="729"/>
      <c r="N204" s="729"/>
      <c r="O204" s="729"/>
      <c r="P204" s="729"/>
    </row>
    <row r="205" spans="1:16" s="275" customFormat="1" ht="25.5" customHeight="1">
      <c r="A205" s="522" t="s">
        <v>714</v>
      </c>
      <c r="B205" s="299" t="s">
        <v>19</v>
      </c>
      <c r="C205" s="312">
        <f t="shared" si="63"/>
        <v>378</v>
      </c>
      <c r="D205" s="312">
        <v>378</v>
      </c>
      <c r="E205" s="312">
        <v>0</v>
      </c>
      <c r="F205" s="312">
        <v>0</v>
      </c>
      <c r="G205" s="312">
        <v>0</v>
      </c>
      <c r="H205" s="312">
        <v>0</v>
      </c>
      <c r="I205" s="371">
        <v>0</v>
      </c>
      <c r="J205" s="755" t="s">
        <v>645</v>
      </c>
      <c r="K205" s="765"/>
      <c r="L205" s="765"/>
      <c r="M205" s="765"/>
      <c r="N205" s="765"/>
      <c r="O205" s="765"/>
      <c r="P205" s="765"/>
    </row>
    <row r="206" spans="1:16" s="255" customFormat="1">
      <c r="A206" s="127"/>
      <c r="B206" s="103" t="s">
        <v>20</v>
      </c>
      <c r="C206" s="101">
        <f t="shared" si="63"/>
        <v>378</v>
      </c>
      <c r="D206" s="101">
        <v>378</v>
      </c>
      <c r="E206" s="312">
        <v>0</v>
      </c>
      <c r="F206" s="312">
        <v>0</v>
      </c>
      <c r="G206" s="101">
        <v>0</v>
      </c>
      <c r="H206" s="101">
        <v>0</v>
      </c>
      <c r="I206" s="101">
        <v>0</v>
      </c>
      <c r="J206" s="766"/>
      <c r="K206" s="765"/>
      <c r="L206" s="765"/>
      <c r="M206" s="765"/>
      <c r="N206" s="765"/>
      <c r="O206" s="765"/>
      <c r="P206" s="765"/>
    </row>
    <row r="207" spans="1:16" s="147" customFormat="1" ht="26.25" customHeight="1">
      <c r="A207" s="473" t="s">
        <v>715</v>
      </c>
      <c r="B207" s="145" t="s">
        <v>19</v>
      </c>
      <c r="C207" s="146">
        <f t="shared" si="63"/>
        <v>527.13</v>
      </c>
      <c r="D207" s="146">
        <f>D209+D211</f>
        <v>527.13</v>
      </c>
      <c r="E207" s="146">
        <f t="shared" ref="E207:I207" si="66">E209+E211</f>
        <v>0</v>
      </c>
      <c r="F207" s="146">
        <f t="shared" si="66"/>
        <v>0</v>
      </c>
      <c r="G207" s="146">
        <f t="shared" si="66"/>
        <v>0</v>
      </c>
      <c r="H207" s="146">
        <f t="shared" si="66"/>
        <v>0</v>
      </c>
      <c r="I207" s="146">
        <f t="shared" si="66"/>
        <v>0</v>
      </c>
      <c r="J207" s="320"/>
      <c r="K207" s="179"/>
      <c r="L207" s="179"/>
      <c r="M207" s="179"/>
    </row>
    <row r="208" spans="1:16" s="147" customFormat="1" ht="12" customHeight="1">
      <c r="A208" s="167"/>
      <c r="B208" s="148" t="s">
        <v>20</v>
      </c>
      <c r="C208" s="146">
        <f t="shared" si="63"/>
        <v>527.13</v>
      </c>
      <c r="D208" s="146">
        <f>D210+D212</f>
        <v>527.13</v>
      </c>
      <c r="E208" s="146">
        <f t="shared" ref="E208:I208" si="67">E210+E212</f>
        <v>0</v>
      </c>
      <c r="F208" s="146">
        <f t="shared" si="67"/>
        <v>0</v>
      </c>
      <c r="G208" s="146">
        <f t="shared" si="67"/>
        <v>0</v>
      </c>
      <c r="H208" s="146">
        <f t="shared" si="67"/>
        <v>0</v>
      </c>
      <c r="I208" s="146">
        <f t="shared" si="67"/>
        <v>0</v>
      </c>
      <c r="J208" s="320"/>
      <c r="K208" s="179"/>
      <c r="L208" s="179"/>
      <c r="M208" s="179"/>
    </row>
    <row r="209" spans="1:15" s="326" customFormat="1" ht="15.75" customHeight="1">
      <c r="A209" s="405" t="s">
        <v>237</v>
      </c>
      <c r="B209" s="269" t="s">
        <v>19</v>
      </c>
      <c r="C209" s="250">
        <f t="shared" si="63"/>
        <v>19.690000000000001</v>
      </c>
      <c r="D209" s="101">
        <v>19.690000000000001</v>
      </c>
      <c r="E209" s="85">
        <v>0</v>
      </c>
      <c r="F209" s="101">
        <v>0</v>
      </c>
      <c r="G209" s="250">
        <v>0</v>
      </c>
      <c r="H209" s="250">
        <v>0</v>
      </c>
      <c r="I209" s="250">
        <v>0</v>
      </c>
      <c r="J209" s="328"/>
      <c r="K209" s="328"/>
      <c r="L209" s="328"/>
      <c r="M209" s="328"/>
    </row>
    <row r="210" spans="1:15" s="255" customFormat="1">
      <c r="A210" s="127"/>
      <c r="B210" s="103" t="s">
        <v>20</v>
      </c>
      <c r="C210" s="101">
        <f t="shared" si="63"/>
        <v>19.690000000000001</v>
      </c>
      <c r="D210" s="101">
        <v>19.690000000000001</v>
      </c>
      <c r="E210" s="85">
        <v>0</v>
      </c>
      <c r="F210" s="101">
        <v>0</v>
      </c>
      <c r="G210" s="101">
        <v>0</v>
      </c>
      <c r="H210" s="101">
        <v>0</v>
      </c>
      <c r="I210" s="101">
        <v>0</v>
      </c>
      <c r="J210" s="328"/>
      <c r="K210" s="254"/>
      <c r="L210" s="254"/>
      <c r="M210" s="254"/>
    </row>
    <row r="211" spans="1:15" s="326" customFormat="1" ht="15.75" customHeight="1">
      <c r="A211" s="405" t="s">
        <v>278</v>
      </c>
      <c r="B211" s="269" t="s">
        <v>19</v>
      </c>
      <c r="C211" s="250">
        <f t="shared" si="63"/>
        <v>507.44</v>
      </c>
      <c r="D211" s="101">
        <v>507.44</v>
      </c>
      <c r="E211" s="85">
        <v>0</v>
      </c>
      <c r="F211" s="101">
        <v>0</v>
      </c>
      <c r="G211" s="250">
        <v>0</v>
      </c>
      <c r="H211" s="250">
        <v>0</v>
      </c>
      <c r="I211" s="250">
        <v>0</v>
      </c>
      <c r="J211" s="683" t="s">
        <v>649</v>
      </c>
      <c r="K211" s="729"/>
      <c r="L211" s="729"/>
      <c r="M211" s="729"/>
      <c r="N211" s="729"/>
      <c r="O211" s="729"/>
    </row>
    <row r="212" spans="1:15" s="255" customFormat="1">
      <c r="A212" s="127"/>
      <c r="B212" s="103" t="s">
        <v>20</v>
      </c>
      <c r="C212" s="101">
        <f t="shared" si="63"/>
        <v>507.44</v>
      </c>
      <c r="D212" s="101">
        <v>507.44</v>
      </c>
      <c r="E212" s="85">
        <v>0</v>
      </c>
      <c r="F212" s="101">
        <v>0</v>
      </c>
      <c r="G212" s="101">
        <v>0</v>
      </c>
      <c r="H212" s="101">
        <v>0</v>
      </c>
      <c r="I212" s="101">
        <v>0</v>
      </c>
      <c r="J212" s="730"/>
      <c r="K212" s="729"/>
      <c r="L212" s="729"/>
      <c r="M212" s="729"/>
      <c r="N212" s="729"/>
      <c r="O212" s="729"/>
    </row>
    <row r="213" spans="1:15" ht="12.75" customHeight="1">
      <c r="A213" s="761" t="s">
        <v>488</v>
      </c>
      <c r="B213" s="762"/>
      <c r="C213" s="762"/>
      <c r="D213" s="763"/>
      <c r="E213" s="763"/>
      <c r="F213" s="763"/>
      <c r="G213" s="763"/>
      <c r="H213" s="763"/>
      <c r="I213" s="764"/>
      <c r="J213" s="261"/>
    </row>
    <row r="214" spans="1:15" ht="12.75" customHeight="1">
      <c r="A214" s="96" t="s">
        <v>22</v>
      </c>
      <c r="B214" s="201" t="s">
        <v>19</v>
      </c>
      <c r="C214" s="95">
        <f t="shared" ref="C214:C227" si="68">D214+E214+F214+G214+H214+I214</f>
        <v>17414</v>
      </c>
      <c r="D214" s="57">
        <f t="shared" ref="D214:I214" si="69">D216</f>
        <v>1699.39</v>
      </c>
      <c r="E214" s="57">
        <f t="shared" si="69"/>
        <v>15406</v>
      </c>
      <c r="F214" s="57">
        <f t="shared" si="69"/>
        <v>308.61000000000058</v>
      </c>
      <c r="G214" s="57">
        <f t="shared" si="69"/>
        <v>0</v>
      </c>
      <c r="H214" s="57">
        <f t="shared" si="69"/>
        <v>0</v>
      </c>
      <c r="I214" s="57">
        <f t="shared" si="69"/>
        <v>0</v>
      </c>
    </row>
    <row r="215" spans="1:15" ht="12.75" customHeight="1">
      <c r="A215" s="23" t="s">
        <v>46</v>
      </c>
      <c r="B215" s="202" t="s">
        <v>20</v>
      </c>
      <c r="C215" s="95">
        <f t="shared" si="68"/>
        <v>17414</v>
      </c>
      <c r="D215" s="57">
        <f t="shared" ref="D215:I215" si="70">D217</f>
        <v>1699.39</v>
      </c>
      <c r="E215" s="57">
        <f t="shared" si="70"/>
        <v>15406</v>
      </c>
      <c r="F215" s="57">
        <f t="shared" si="70"/>
        <v>308.61000000000058</v>
      </c>
      <c r="G215" s="57">
        <f t="shared" si="70"/>
        <v>0</v>
      </c>
      <c r="H215" s="57">
        <f t="shared" si="70"/>
        <v>0</v>
      </c>
      <c r="I215" s="57">
        <f t="shared" si="70"/>
        <v>0</v>
      </c>
    </row>
    <row r="216" spans="1:15" s="112" customFormat="1" ht="12.75" customHeight="1">
      <c r="A216" s="52" t="s">
        <v>91</v>
      </c>
      <c r="B216" s="150" t="s">
        <v>19</v>
      </c>
      <c r="C216" s="95">
        <f t="shared" si="68"/>
        <v>17414</v>
      </c>
      <c r="D216" s="151">
        <f t="shared" ref="D216:I216" si="71">D218</f>
        <v>1699.39</v>
      </c>
      <c r="E216" s="151">
        <f t="shared" si="71"/>
        <v>15406</v>
      </c>
      <c r="F216" s="151">
        <f t="shared" si="71"/>
        <v>308.61000000000058</v>
      </c>
      <c r="G216" s="151">
        <f t="shared" si="71"/>
        <v>0</v>
      </c>
      <c r="H216" s="151">
        <f t="shared" si="71"/>
        <v>0</v>
      </c>
      <c r="I216" s="151">
        <f t="shared" si="71"/>
        <v>0</v>
      </c>
    </row>
    <row r="217" spans="1:15" s="112" customFormat="1" ht="12.75" customHeight="1">
      <c r="A217" s="152" t="s">
        <v>56</v>
      </c>
      <c r="B217" s="153" t="s">
        <v>20</v>
      </c>
      <c r="C217" s="95">
        <f t="shared" si="68"/>
        <v>17414</v>
      </c>
      <c r="D217" s="151">
        <f t="shared" ref="D217:I217" si="72">D219</f>
        <v>1699.39</v>
      </c>
      <c r="E217" s="151">
        <f t="shared" si="72"/>
        <v>15406</v>
      </c>
      <c r="F217" s="151">
        <f t="shared" si="72"/>
        <v>308.61000000000058</v>
      </c>
      <c r="G217" s="151">
        <f t="shared" si="72"/>
        <v>0</v>
      </c>
      <c r="H217" s="151">
        <f t="shared" si="72"/>
        <v>0</v>
      </c>
      <c r="I217" s="151">
        <f t="shared" si="72"/>
        <v>0</v>
      </c>
    </row>
    <row r="218" spans="1:15" ht="12.75" customHeight="1">
      <c r="A218" s="21" t="s">
        <v>76</v>
      </c>
      <c r="B218" s="8" t="s">
        <v>19</v>
      </c>
      <c r="C218" s="95">
        <f t="shared" si="68"/>
        <v>17414</v>
      </c>
      <c r="D218" s="57">
        <f t="shared" ref="D218:I218" si="73">D220</f>
        <v>1699.39</v>
      </c>
      <c r="E218" s="57">
        <f t="shared" si="73"/>
        <v>15406</v>
      </c>
      <c r="F218" s="57">
        <f t="shared" si="73"/>
        <v>308.61000000000058</v>
      </c>
      <c r="G218" s="57">
        <f t="shared" si="73"/>
        <v>0</v>
      </c>
      <c r="H218" s="57">
        <f t="shared" si="73"/>
        <v>0</v>
      </c>
      <c r="I218" s="57">
        <f t="shared" si="73"/>
        <v>0</v>
      </c>
    </row>
    <row r="219" spans="1:15" ht="12.75" customHeight="1">
      <c r="A219" s="18"/>
      <c r="B219" s="202" t="s">
        <v>20</v>
      </c>
      <c r="C219" s="95">
        <f t="shared" si="68"/>
        <v>17414</v>
      </c>
      <c r="D219" s="57">
        <f t="shared" ref="D219:I219" si="74">D221</f>
        <v>1699.39</v>
      </c>
      <c r="E219" s="57">
        <f t="shared" si="74"/>
        <v>15406</v>
      </c>
      <c r="F219" s="57">
        <f t="shared" si="74"/>
        <v>308.61000000000058</v>
      </c>
      <c r="G219" s="57">
        <f t="shared" si="74"/>
        <v>0</v>
      </c>
      <c r="H219" s="57">
        <f t="shared" si="74"/>
        <v>0</v>
      </c>
      <c r="I219" s="57">
        <f t="shared" si="74"/>
        <v>0</v>
      </c>
    </row>
    <row r="220" spans="1:15" ht="12.75" customHeight="1">
      <c r="A220" s="33" t="s">
        <v>54</v>
      </c>
      <c r="B220" s="201" t="s">
        <v>19</v>
      </c>
      <c r="C220" s="95">
        <f t="shared" si="68"/>
        <v>17414</v>
      </c>
      <c r="D220" s="57">
        <f t="shared" ref="D220:I220" si="75">D222</f>
        <v>1699.39</v>
      </c>
      <c r="E220" s="57">
        <f t="shared" si="75"/>
        <v>15406</v>
      </c>
      <c r="F220" s="57">
        <f t="shared" si="75"/>
        <v>308.61000000000058</v>
      </c>
      <c r="G220" s="57">
        <f t="shared" si="75"/>
        <v>0</v>
      </c>
      <c r="H220" s="57">
        <f t="shared" si="75"/>
        <v>0</v>
      </c>
      <c r="I220" s="57">
        <f t="shared" si="75"/>
        <v>0</v>
      </c>
    </row>
    <row r="221" spans="1:15" ht="12.75" customHeight="1">
      <c r="A221" s="14"/>
      <c r="B221" s="202" t="s">
        <v>20</v>
      </c>
      <c r="C221" s="95">
        <f t="shared" si="68"/>
        <v>17414</v>
      </c>
      <c r="D221" s="57">
        <f t="shared" ref="D221:I221" si="76">D223</f>
        <v>1699.39</v>
      </c>
      <c r="E221" s="57">
        <f t="shared" si="76"/>
        <v>15406</v>
      </c>
      <c r="F221" s="57">
        <f t="shared" si="76"/>
        <v>308.61000000000058</v>
      </c>
      <c r="G221" s="57">
        <f t="shared" si="76"/>
        <v>0</v>
      </c>
      <c r="H221" s="57">
        <f t="shared" si="76"/>
        <v>0</v>
      </c>
      <c r="I221" s="57">
        <f t="shared" si="76"/>
        <v>0</v>
      </c>
    </row>
    <row r="222" spans="1:15" s="112" customFormat="1">
      <c r="A222" s="149" t="s">
        <v>48</v>
      </c>
      <c r="B222" s="150" t="s">
        <v>19</v>
      </c>
      <c r="C222" s="146">
        <f t="shared" si="68"/>
        <v>17414</v>
      </c>
      <c r="D222" s="151">
        <f t="shared" ref="D222:I222" si="77">D224</f>
        <v>1699.39</v>
      </c>
      <c r="E222" s="151">
        <f t="shared" si="77"/>
        <v>15406</v>
      </c>
      <c r="F222" s="151">
        <f t="shared" si="77"/>
        <v>308.61000000000058</v>
      </c>
      <c r="G222" s="151">
        <f t="shared" si="77"/>
        <v>0</v>
      </c>
      <c r="H222" s="151">
        <f t="shared" si="77"/>
        <v>0</v>
      </c>
      <c r="I222" s="151">
        <f t="shared" si="77"/>
        <v>0</v>
      </c>
      <c r="J222" s="166"/>
      <c r="K222" s="166"/>
      <c r="L222" s="166"/>
      <c r="M222" s="166"/>
    </row>
    <row r="223" spans="1:15" s="112" customFormat="1">
      <c r="A223" s="152"/>
      <c r="B223" s="153" t="s">
        <v>20</v>
      </c>
      <c r="C223" s="146">
        <f t="shared" si="68"/>
        <v>17414</v>
      </c>
      <c r="D223" s="151">
        <f t="shared" ref="D223:I223" si="78">D225</f>
        <v>1699.39</v>
      </c>
      <c r="E223" s="151">
        <f t="shared" si="78"/>
        <v>15406</v>
      </c>
      <c r="F223" s="151">
        <f t="shared" si="78"/>
        <v>308.61000000000058</v>
      </c>
      <c r="G223" s="151">
        <f t="shared" si="78"/>
        <v>0</v>
      </c>
      <c r="H223" s="151">
        <f t="shared" si="78"/>
        <v>0</v>
      </c>
      <c r="I223" s="151">
        <f t="shared" si="78"/>
        <v>0</v>
      </c>
      <c r="J223" s="166"/>
      <c r="K223" s="166"/>
      <c r="L223" s="166"/>
      <c r="M223" s="166"/>
    </row>
    <row r="224" spans="1:15" s="147" customFormat="1">
      <c r="A224" s="358" t="s">
        <v>190</v>
      </c>
      <c r="B224" s="145" t="s">
        <v>19</v>
      </c>
      <c r="C224" s="146">
        <f t="shared" si="68"/>
        <v>17414</v>
      </c>
      <c r="D224" s="146">
        <f>D226</f>
        <v>1699.39</v>
      </c>
      <c r="E224" s="146">
        <f t="shared" ref="E224:I224" si="79">E226</f>
        <v>15406</v>
      </c>
      <c r="F224" s="146">
        <f t="shared" si="79"/>
        <v>308.61000000000058</v>
      </c>
      <c r="G224" s="146">
        <f t="shared" si="79"/>
        <v>0</v>
      </c>
      <c r="H224" s="146">
        <f t="shared" si="79"/>
        <v>0</v>
      </c>
      <c r="I224" s="146">
        <f t="shared" si="79"/>
        <v>0</v>
      </c>
      <c r="J224" s="320"/>
      <c r="K224" s="179"/>
      <c r="L224" s="179"/>
      <c r="M224" s="179"/>
    </row>
    <row r="225" spans="1:17" s="147" customFormat="1">
      <c r="A225" s="167"/>
      <c r="B225" s="148" t="s">
        <v>20</v>
      </c>
      <c r="C225" s="146">
        <f t="shared" si="68"/>
        <v>17414</v>
      </c>
      <c r="D225" s="146">
        <f>D227</f>
        <v>1699.39</v>
      </c>
      <c r="E225" s="146">
        <f t="shared" ref="E225:I225" si="80">E227</f>
        <v>15406</v>
      </c>
      <c r="F225" s="146">
        <f t="shared" si="80"/>
        <v>308.61000000000058</v>
      </c>
      <c r="G225" s="146">
        <f t="shared" si="80"/>
        <v>0</v>
      </c>
      <c r="H225" s="146">
        <f t="shared" si="80"/>
        <v>0</v>
      </c>
      <c r="I225" s="146">
        <f t="shared" si="80"/>
        <v>0</v>
      </c>
      <c r="J225" s="320"/>
      <c r="K225" s="179"/>
      <c r="L225" s="179"/>
      <c r="M225" s="179"/>
    </row>
    <row r="226" spans="1:17" s="326" customFormat="1" ht="40.5" customHeight="1">
      <c r="A226" s="524" t="s">
        <v>191</v>
      </c>
      <c r="B226" s="269" t="s">
        <v>19</v>
      </c>
      <c r="C226" s="250">
        <f t="shared" si="68"/>
        <v>17414</v>
      </c>
      <c r="D226" s="250">
        <f>151+1548.39</f>
        <v>1699.39</v>
      </c>
      <c r="E226" s="250">
        <v>15406</v>
      </c>
      <c r="F226" s="250">
        <f>17414-1699.39-15406</f>
        <v>308.61000000000058</v>
      </c>
      <c r="G226" s="250">
        <v>0</v>
      </c>
      <c r="H226" s="250">
        <v>0</v>
      </c>
      <c r="I226" s="250">
        <v>0</v>
      </c>
      <c r="J226" s="683" t="s">
        <v>247</v>
      </c>
      <c r="K226" s="684"/>
      <c r="L226" s="684"/>
      <c r="M226" s="684"/>
      <c r="N226" s="684"/>
      <c r="O226" s="684"/>
      <c r="P226" s="684"/>
    </row>
    <row r="227" spans="1:17" s="255" customFormat="1">
      <c r="A227" s="127"/>
      <c r="B227" s="103" t="s">
        <v>20</v>
      </c>
      <c r="C227" s="101">
        <f t="shared" si="68"/>
        <v>17414</v>
      </c>
      <c r="D227" s="101">
        <f>151+1548.39</f>
        <v>1699.39</v>
      </c>
      <c r="E227" s="85">
        <v>15406</v>
      </c>
      <c r="F227" s="101">
        <f>17414-1699.39-15406</f>
        <v>308.61000000000058</v>
      </c>
      <c r="G227" s="101">
        <v>0</v>
      </c>
      <c r="H227" s="101">
        <v>0</v>
      </c>
      <c r="I227" s="101">
        <v>0</v>
      </c>
      <c r="J227" s="685"/>
      <c r="K227" s="684"/>
      <c r="L227" s="684"/>
      <c r="M227" s="684"/>
      <c r="N227" s="684"/>
      <c r="O227" s="684"/>
      <c r="P227" s="684"/>
    </row>
    <row r="228" spans="1:17">
      <c r="A228" s="743" t="s">
        <v>211</v>
      </c>
      <c r="B228" s="714"/>
      <c r="C228" s="714"/>
      <c r="D228" s="714"/>
      <c r="E228" s="714"/>
      <c r="F228" s="714"/>
      <c r="G228" s="714"/>
      <c r="H228" s="714"/>
      <c r="I228" s="715"/>
      <c r="J228" s="12"/>
      <c r="K228" s="12"/>
      <c r="L228" s="12"/>
      <c r="M228" s="12"/>
    </row>
    <row r="229" spans="1:17">
      <c r="A229" s="114" t="s">
        <v>22</v>
      </c>
      <c r="B229" s="26" t="s">
        <v>19</v>
      </c>
      <c r="C229" s="57">
        <f t="shared" ref="C229:C266" si="81">D229+E229+F229+G229+H229+I229</f>
        <v>51503.39</v>
      </c>
      <c r="D229" s="85">
        <f>D231+D259</f>
        <v>40848.79</v>
      </c>
      <c r="E229" s="85">
        <f t="shared" ref="E229:I229" si="82">E231+E259</f>
        <v>5237</v>
      </c>
      <c r="F229" s="85">
        <f t="shared" si="82"/>
        <v>154.67000000000007</v>
      </c>
      <c r="G229" s="85">
        <f t="shared" si="82"/>
        <v>0</v>
      </c>
      <c r="H229" s="85">
        <f t="shared" si="82"/>
        <v>0</v>
      </c>
      <c r="I229" s="85">
        <f t="shared" si="82"/>
        <v>5262.93</v>
      </c>
      <c r="J229" s="12"/>
      <c r="K229" s="12"/>
      <c r="L229" s="12"/>
      <c r="M229" s="12"/>
    </row>
    <row r="230" spans="1:17">
      <c r="A230" s="23" t="s">
        <v>46</v>
      </c>
      <c r="B230" s="28" t="s">
        <v>20</v>
      </c>
      <c r="C230" s="57">
        <f t="shared" si="81"/>
        <v>51503.39</v>
      </c>
      <c r="D230" s="85">
        <f>D232+D260</f>
        <v>40848.79</v>
      </c>
      <c r="E230" s="85">
        <f t="shared" ref="E230:I230" si="83">E232+E260</f>
        <v>5237</v>
      </c>
      <c r="F230" s="85">
        <f t="shared" si="83"/>
        <v>154.67000000000007</v>
      </c>
      <c r="G230" s="85">
        <f t="shared" si="83"/>
        <v>0</v>
      </c>
      <c r="H230" s="85">
        <f t="shared" si="83"/>
        <v>0</v>
      </c>
      <c r="I230" s="85">
        <f t="shared" si="83"/>
        <v>5262.93</v>
      </c>
      <c r="J230" s="12"/>
      <c r="K230" s="12"/>
      <c r="L230" s="12"/>
      <c r="M230" s="12"/>
    </row>
    <row r="231" spans="1:17">
      <c r="A231" s="52" t="s">
        <v>44</v>
      </c>
      <c r="B231" s="201" t="s">
        <v>19</v>
      </c>
      <c r="C231" s="57">
        <f t="shared" si="81"/>
        <v>45190.12</v>
      </c>
      <c r="D231" s="85">
        <f>D233+D251</f>
        <v>38350.19</v>
      </c>
      <c r="E231" s="85">
        <f t="shared" ref="E231:I231" si="84">E233+E251</f>
        <v>1577</v>
      </c>
      <c r="F231" s="85">
        <f t="shared" si="84"/>
        <v>0</v>
      </c>
      <c r="G231" s="85">
        <f t="shared" si="84"/>
        <v>0</v>
      </c>
      <c r="H231" s="85">
        <f t="shared" si="84"/>
        <v>0</v>
      </c>
      <c r="I231" s="85">
        <f t="shared" si="84"/>
        <v>5262.93</v>
      </c>
      <c r="J231" s="12"/>
      <c r="K231" s="12"/>
      <c r="L231" s="12"/>
      <c r="M231" s="12"/>
    </row>
    <row r="232" spans="1:17">
      <c r="A232" s="14" t="s">
        <v>49</v>
      </c>
      <c r="B232" s="202" t="s">
        <v>20</v>
      </c>
      <c r="C232" s="57">
        <f t="shared" si="81"/>
        <v>45190.12</v>
      </c>
      <c r="D232" s="85">
        <f>D234+D252</f>
        <v>38350.19</v>
      </c>
      <c r="E232" s="85">
        <f t="shared" ref="E232:I232" si="85">E234+E252</f>
        <v>1577</v>
      </c>
      <c r="F232" s="85">
        <f t="shared" si="85"/>
        <v>0</v>
      </c>
      <c r="G232" s="85">
        <f t="shared" si="85"/>
        <v>0</v>
      </c>
      <c r="H232" s="85">
        <f t="shared" si="85"/>
        <v>0</v>
      </c>
      <c r="I232" s="85">
        <f t="shared" si="85"/>
        <v>5262.93</v>
      </c>
      <c r="J232" s="12"/>
      <c r="K232" s="12"/>
      <c r="L232" s="12"/>
      <c r="M232" s="12"/>
    </row>
    <row r="233" spans="1:17" s="174" customFormat="1" ht="25.5">
      <c r="A233" s="265" t="s">
        <v>11</v>
      </c>
      <c r="B233" s="99" t="s">
        <v>19</v>
      </c>
      <c r="C233" s="95">
        <f t="shared" si="81"/>
        <v>43102.18</v>
      </c>
      <c r="D233" s="101">
        <f t="shared" ref="D233:I234" si="86">D235</f>
        <v>37171.25</v>
      </c>
      <c r="E233" s="101">
        <f t="shared" si="86"/>
        <v>668</v>
      </c>
      <c r="F233" s="101">
        <f t="shared" si="86"/>
        <v>0</v>
      </c>
      <c r="G233" s="101">
        <f t="shared" si="86"/>
        <v>0</v>
      </c>
      <c r="H233" s="101">
        <f t="shared" si="86"/>
        <v>0</v>
      </c>
      <c r="I233" s="101">
        <f t="shared" si="86"/>
        <v>5262.93</v>
      </c>
      <c r="J233" s="229"/>
      <c r="K233" s="229"/>
      <c r="L233" s="229"/>
      <c r="M233" s="229"/>
    </row>
    <row r="234" spans="1:17" s="174" customFormat="1">
      <c r="A234" s="127"/>
      <c r="B234" s="103" t="s">
        <v>20</v>
      </c>
      <c r="C234" s="95">
        <f t="shared" si="81"/>
        <v>43102.18</v>
      </c>
      <c r="D234" s="101">
        <f t="shared" si="86"/>
        <v>37171.25</v>
      </c>
      <c r="E234" s="101">
        <f t="shared" si="86"/>
        <v>668</v>
      </c>
      <c r="F234" s="101">
        <f t="shared" si="86"/>
        <v>0</v>
      </c>
      <c r="G234" s="101">
        <f t="shared" si="86"/>
        <v>0</v>
      </c>
      <c r="H234" s="101">
        <f t="shared" si="86"/>
        <v>0</v>
      </c>
      <c r="I234" s="101">
        <f t="shared" si="86"/>
        <v>5262.93</v>
      </c>
      <c r="J234" s="229"/>
      <c r="K234" s="229"/>
      <c r="L234" s="229"/>
      <c r="M234" s="229"/>
    </row>
    <row r="235" spans="1:17" s="147" customFormat="1" ht="25.5">
      <c r="A235" s="178" t="s">
        <v>103</v>
      </c>
      <c r="B235" s="145" t="s">
        <v>19</v>
      </c>
      <c r="C235" s="146">
        <f t="shared" si="81"/>
        <v>43102.18</v>
      </c>
      <c r="D235" s="146">
        <f>D237+D239+D241+D243+D245+D247+D249</f>
        <v>37171.25</v>
      </c>
      <c r="E235" s="146">
        <f t="shared" ref="E235:I236" si="87">E237+E239+E241+E243+E245+E247+E249</f>
        <v>668</v>
      </c>
      <c r="F235" s="146">
        <f t="shared" si="87"/>
        <v>0</v>
      </c>
      <c r="G235" s="146">
        <f t="shared" si="87"/>
        <v>0</v>
      </c>
      <c r="H235" s="146">
        <f t="shared" si="87"/>
        <v>0</v>
      </c>
      <c r="I235" s="146">
        <f t="shared" si="87"/>
        <v>5262.93</v>
      </c>
      <c r="J235" s="320"/>
      <c r="K235" s="179"/>
      <c r="L235" s="179"/>
      <c r="M235" s="179"/>
    </row>
    <row r="236" spans="1:17" s="147" customFormat="1">
      <c r="A236" s="167"/>
      <c r="B236" s="148" t="s">
        <v>20</v>
      </c>
      <c r="C236" s="146">
        <f t="shared" si="81"/>
        <v>43102.18</v>
      </c>
      <c r="D236" s="146">
        <f>D238+D240+D242+D244+D246+D248+D250</f>
        <v>37171.25</v>
      </c>
      <c r="E236" s="146">
        <f t="shared" si="87"/>
        <v>668</v>
      </c>
      <c r="F236" s="146">
        <f t="shared" si="87"/>
        <v>0</v>
      </c>
      <c r="G236" s="146">
        <f t="shared" si="87"/>
        <v>0</v>
      </c>
      <c r="H236" s="146">
        <f t="shared" si="87"/>
        <v>0</v>
      </c>
      <c r="I236" s="146">
        <f t="shared" si="87"/>
        <v>5262.93</v>
      </c>
      <c r="J236" s="320"/>
      <c r="K236" s="179"/>
      <c r="L236" s="179"/>
      <c r="M236" s="179"/>
    </row>
    <row r="237" spans="1:17" s="275" customFormat="1" ht="25.5">
      <c r="A237" s="483" t="s">
        <v>173</v>
      </c>
      <c r="B237" s="363" t="s">
        <v>19</v>
      </c>
      <c r="C237" s="312">
        <f t="shared" si="81"/>
        <v>4246.63</v>
      </c>
      <c r="D237" s="312">
        <f>187.4+1685.76+2277.97+95.5</f>
        <v>4246.63</v>
      </c>
      <c r="E237" s="312">
        <v>0</v>
      </c>
      <c r="F237" s="312">
        <v>0</v>
      </c>
      <c r="G237" s="312">
        <v>0</v>
      </c>
      <c r="H237" s="312">
        <v>0</v>
      </c>
      <c r="I237" s="312">
        <v>0</v>
      </c>
      <c r="J237" s="744" t="s">
        <v>275</v>
      </c>
      <c r="K237" s="745"/>
      <c r="L237" s="745"/>
      <c r="M237" s="745"/>
      <c r="N237" s="745"/>
      <c r="O237" s="745"/>
      <c r="P237" s="745"/>
      <c r="Q237" s="745"/>
    </row>
    <row r="238" spans="1:17" s="22" customFormat="1">
      <c r="A238" s="68"/>
      <c r="B238" s="69" t="s">
        <v>20</v>
      </c>
      <c r="C238" s="71">
        <f t="shared" si="81"/>
        <v>4246.63</v>
      </c>
      <c r="D238" s="71">
        <f>187.4+1685.76+2277.97+95.5</f>
        <v>4246.63</v>
      </c>
      <c r="E238" s="71">
        <v>0</v>
      </c>
      <c r="F238" s="71">
        <v>0</v>
      </c>
      <c r="G238" s="71">
        <v>0</v>
      </c>
      <c r="H238" s="71">
        <v>0</v>
      </c>
      <c r="I238" s="71">
        <v>0</v>
      </c>
      <c r="J238" s="746"/>
      <c r="K238" s="745"/>
      <c r="L238" s="745"/>
      <c r="M238" s="745"/>
      <c r="N238" s="745"/>
      <c r="O238" s="745"/>
      <c r="P238" s="745"/>
      <c r="Q238" s="745"/>
    </row>
    <row r="239" spans="1:17" s="275" customFormat="1" ht="25.5" customHeight="1">
      <c r="A239" s="523" t="s">
        <v>174</v>
      </c>
      <c r="B239" s="363" t="s">
        <v>19</v>
      </c>
      <c r="C239" s="312">
        <f t="shared" si="81"/>
        <v>7379.5999999999995</v>
      </c>
      <c r="D239" s="312">
        <f>240.9+1865.07+7.85+22.02+4524.65+719.11</f>
        <v>7379.5999999999995</v>
      </c>
      <c r="E239" s="312">
        <v>0</v>
      </c>
      <c r="F239" s="312">
        <v>0</v>
      </c>
      <c r="G239" s="312">
        <v>0</v>
      </c>
      <c r="H239" s="312">
        <v>0</v>
      </c>
      <c r="I239" s="312">
        <v>0</v>
      </c>
      <c r="J239" s="767" t="s">
        <v>665</v>
      </c>
      <c r="K239" s="720"/>
      <c r="L239" s="720"/>
      <c r="M239" s="720"/>
      <c r="N239" s="720"/>
      <c r="O239" s="720"/>
      <c r="P239" s="720"/>
      <c r="Q239" s="720"/>
    </row>
    <row r="240" spans="1:17" s="274" customFormat="1">
      <c r="A240" s="267"/>
      <c r="B240" s="282" t="s">
        <v>20</v>
      </c>
      <c r="C240" s="312">
        <f t="shared" si="81"/>
        <v>7379.5999999999995</v>
      </c>
      <c r="D240" s="312">
        <f>240.9+1865.07+7.85+22.02+4524.65+719.11</f>
        <v>7379.5999999999995</v>
      </c>
      <c r="E240" s="312">
        <v>0</v>
      </c>
      <c r="F240" s="312">
        <v>0</v>
      </c>
      <c r="G240" s="312">
        <v>0</v>
      </c>
      <c r="H240" s="312">
        <v>0</v>
      </c>
      <c r="I240" s="312">
        <v>0</v>
      </c>
      <c r="J240" s="728"/>
      <c r="K240" s="720"/>
      <c r="L240" s="720"/>
      <c r="M240" s="720"/>
      <c r="N240" s="720"/>
      <c r="O240" s="720"/>
      <c r="P240" s="720"/>
      <c r="Q240" s="720"/>
    </row>
    <row r="241" spans="1:18" s="275" customFormat="1" ht="25.5" customHeight="1">
      <c r="A241" s="523" t="s">
        <v>175</v>
      </c>
      <c r="B241" s="363" t="s">
        <v>19</v>
      </c>
      <c r="C241" s="312">
        <f t="shared" si="81"/>
        <v>5590.8200000000006</v>
      </c>
      <c r="D241" s="312">
        <f>188+2.8+604.4+2076.32+2651.5+67.8</f>
        <v>5590.8200000000006</v>
      </c>
      <c r="E241" s="312">
        <v>0</v>
      </c>
      <c r="F241" s="312">
        <v>0</v>
      </c>
      <c r="G241" s="312">
        <v>0</v>
      </c>
      <c r="H241" s="312">
        <v>0</v>
      </c>
      <c r="I241" s="312">
        <v>0</v>
      </c>
      <c r="J241" s="727" t="s">
        <v>667</v>
      </c>
      <c r="K241" s="720"/>
      <c r="L241" s="720"/>
      <c r="M241" s="720"/>
      <c r="N241" s="720"/>
      <c r="O241" s="720"/>
      <c r="P241" s="720"/>
      <c r="Q241" s="720"/>
    </row>
    <row r="242" spans="1:18" s="22" customFormat="1">
      <c r="A242" s="267"/>
      <c r="B242" s="282" t="s">
        <v>20</v>
      </c>
      <c r="C242" s="312">
        <f t="shared" si="81"/>
        <v>5590.8200000000006</v>
      </c>
      <c r="D242" s="312">
        <f>188+2.8+604.4+2076.32+2651.5+67.8</f>
        <v>5590.8200000000006</v>
      </c>
      <c r="E242" s="312">
        <v>0</v>
      </c>
      <c r="F242" s="312">
        <v>0</v>
      </c>
      <c r="G242" s="312">
        <v>0</v>
      </c>
      <c r="H242" s="312">
        <v>0</v>
      </c>
      <c r="I242" s="312">
        <v>0</v>
      </c>
      <c r="J242" s="728"/>
      <c r="K242" s="720"/>
      <c r="L242" s="720"/>
      <c r="M242" s="720"/>
      <c r="N242" s="720"/>
      <c r="O242" s="720"/>
      <c r="P242" s="720"/>
      <c r="Q242" s="720"/>
    </row>
    <row r="243" spans="1:18" s="275" customFormat="1" ht="25.5" customHeight="1">
      <c r="A243" s="523" t="s">
        <v>176</v>
      </c>
      <c r="B243" s="363" t="s">
        <v>19</v>
      </c>
      <c r="C243" s="312">
        <f t="shared" si="81"/>
        <v>6155.8899999999994</v>
      </c>
      <c r="D243" s="312">
        <f>948.08+716.82+900.35+2110.15+890.24</f>
        <v>5565.6399999999994</v>
      </c>
      <c r="E243" s="312">
        <v>579</v>
      </c>
      <c r="F243" s="312">
        <v>0</v>
      </c>
      <c r="G243" s="312">
        <v>0</v>
      </c>
      <c r="H243" s="312">
        <v>0</v>
      </c>
      <c r="I243" s="312">
        <f>6155.89-5565.64-579</f>
        <v>11.25</v>
      </c>
      <c r="J243" s="727" t="s">
        <v>318</v>
      </c>
      <c r="K243" s="720"/>
      <c r="L243" s="720"/>
      <c r="M243" s="720"/>
      <c r="N243" s="720"/>
      <c r="O243" s="720"/>
      <c r="P243" s="720"/>
      <c r="Q243" s="720"/>
    </row>
    <row r="244" spans="1:18" s="22" customFormat="1">
      <c r="A244" s="267"/>
      <c r="B244" s="282" t="s">
        <v>20</v>
      </c>
      <c r="C244" s="312">
        <f t="shared" si="81"/>
        <v>6155.8899999999994</v>
      </c>
      <c r="D244" s="312">
        <f>948.08+716.82+900.35+2110.15+890.24</f>
        <v>5565.6399999999994</v>
      </c>
      <c r="E244" s="312">
        <v>579</v>
      </c>
      <c r="F244" s="312">
        <v>0</v>
      </c>
      <c r="G244" s="312">
        <v>0</v>
      </c>
      <c r="H244" s="312">
        <v>0</v>
      </c>
      <c r="I244" s="312">
        <f>6155.89-5565.64-579</f>
        <v>11.25</v>
      </c>
      <c r="J244" s="728"/>
      <c r="K244" s="720"/>
      <c r="L244" s="720"/>
      <c r="M244" s="720"/>
      <c r="N244" s="720"/>
      <c r="O244" s="720"/>
      <c r="P244" s="720"/>
      <c r="Q244" s="720"/>
    </row>
    <row r="245" spans="1:18" s="259" customFormat="1" ht="25.5">
      <c r="A245" s="340" t="s">
        <v>177</v>
      </c>
      <c r="B245" s="363" t="s">
        <v>19</v>
      </c>
      <c r="C245" s="312">
        <f t="shared" si="81"/>
        <v>5306.18</v>
      </c>
      <c r="D245" s="312">
        <f>14.46+33.22+6.82</f>
        <v>54.5</v>
      </c>
      <c r="E245" s="312">
        <v>0</v>
      </c>
      <c r="F245" s="312">
        <v>0</v>
      </c>
      <c r="G245" s="312">
        <v>0</v>
      </c>
      <c r="H245" s="312">
        <v>0</v>
      </c>
      <c r="I245" s="312">
        <f>5306.18-54.5</f>
        <v>5251.68</v>
      </c>
      <c r="J245" s="768" t="s">
        <v>274</v>
      </c>
      <c r="K245" s="696"/>
      <c r="L245" s="696"/>
      <c r="M245" s="696"/>
    </row>
    <row r="246" spans="1:18" s="22" customFormat="1">
      <c r="A246" s="68"/>
      <c r="B246" s="69" t="s">
        <v>20</v>
      </c>
      <c r="C246" s="71">
        <f t="shared" si="81"/>
        <v>5306.18</v>
      </c>
      <c r="D246" s="71">
        <f>14.46+33.22+6.82</f>
        <v>54.5</v>
      </c>
      <c r="E246" s="71">
        <v>0</v>
      </c>
      <c r="F246" s="71">
        <v>0</v>
      </c>
      <c r="G246" s="71">
        <v>0</v>
      </c>
      <c r="H246" s="71">
        <v>0</v>
      </c>
      <c r="I246" s="71">
        <f>5306.18-54.5</f>
        <v>5251.68</v>
      </c>
      <c r="J246" s="769" t="s">
        <v>169</v>
      </c>
      <c r="K246" s="770"/>
      <c r="L246" s="770"/>
      <c r="M246" s="770"/>
    </row>
    <row r="247" spans="1:18" s="275" customFormat="1" ht="25.5">
      <c r="A247" s="340" t="s">
        <v>178</v>
      </c>
      <c r="B247" s="363" t="s">
        <v>19</v>
      </c>
      <c r="C247" s="312">
        <f t="shared" si="81"/>
        <v>7408.0499999999993</v>
      </c>
      <c r="D247" s="312">
        <f>14.05+39.3+160.09+5494.21+1611.4</f>
        <v>7319.0499999999993</v>
      </c>
      <c r="E247" s="312">
        <v>89</v>
      </c>
      <c r="F247" s="312">
        <v>0</v>
      </c>
      <c r="G247" s="312">
        <v>0</v>
      </c>
      <c r="H247" s="312">
        <v>0</v>
      </c>
      <c r="I247" s="312">
        <v>0</v>
      </c>
      <c r="J247" s="771" t="s">
        <v>653</v>
      </c>
      <c r="K247" s="772"/>
      <c r="L247" s="772"/>
      <c r="M247" s="772"/>
      <c r="N247" s="772"/>
      <c r="O247" s="772"/>
      <c r="P247" s="772"/>
      <c r="Q247" s="772"/>
      <c r="R247" s="772"/>
    </row>
    <row r="248" spans="1:18" s="274" customFormat="1">
      <c r="A248" s="267"/>
      <c r="B248" s="282" t="s">
        <v>20</v>
      </c>
      <c r="C248" s="312">
        <f t="shared" si="81"/>
        <v>7408.0499999999993</v>
      </c>
      <c r="D248" s="312">
        <f>14.05+39.3+160.09+5494.21+1611.4</f>
        <v>7319.0499999999993</v>
      </c>
      <c r="E248" s="312">
        <v>89</v>
      </c>
      <c r="F248" s="312">
        <v>0</v>
      </c>
      <c r="G248" s="312">
        <v>0</v>
      </c>
      <c r="H248" s="312">
        <v>0</v>
      </c>
      <c r="I248" s="312">
        <v>0</v>
      </c>
      <c r="J248" s="773"/>
      <c r="K248" s="772"/>
      <c r="L248" s="772"/>
      <c r="M248" s="772"/>
      <c r="N248" s="772"/>
      <c r="O248" s="772"/>
      <c r="P248" s="772"/>
      <c r="Q248" s="772"/>
      <c r="R248" s="772"/>
    </row>
    <row r="249" spans="1:18" s="259" customFormat="1" ht="25.5">
      <c r="A249" s="340" t="s">
        <v>179</v>
      </c>
      <c r="B249" s="363" t="s">
        <v>19</v>
      </c>
      <c r="C249" s="312">
        <f t="shared" si="81"/>
        <v>7015.01</v>
      </c>
      <c r="D249" s="312">
        <f>1.6+198.36+3677.65+2769.4+368</f>
        <v>7015.01</v>
      </c>
      <c r="E249" s="312">
        <v>0</v>
      </c>
      <c r="F249" s="312">
        <v>0</v>
      </c>
      <c r="G249" s="312">
        <v>0</v>
      </c>
      <c r="H249" s="312">
        <v>0</v>
      </c>
      <c r="I249" s="312">
        <v>0</v>
      </c>
      <c r="J249" s="747" t="s">
        <v>666</v>
      </c>
      <c r="K249" s="684"/>
      <c r="L249" s="684"/>
      <c r="M249" s="684"/>
      <c r="N249" s="684"/>
      <c r="O249" s="684"/>
      <c r="P249" s="684"/>
      <c r="Q249" s="684"/>
      <c r="R249" s="684"/>
    </row>
    <row r="250" spans="1:18" s="22" customFormat="1">
      <c r="A250" s="267"/>
      <c r="B250" s="282" t="s">
        <v>20</v>
      </c>
      <c r="C250" s="312">
        <f t="shared" si="81"/>
        <v>7015.01</v>
      </c>
      <c r="D250" s="312">
        <f>1.6+198.36+3677.65+2769.4+368</f>
        <v>7015.01</v>
      </c>
      <c r="E250" s="312">
        <v>0</v>
      </c>
      <c r="F250" s="312">
        <v>0</v>
      </c>
      <c r="G250" s="312">
        <v>0</v>
      </c>
      <c r="H250" s="312">
        <v>0</v>
      </c>
      <c r="I250" s="312">
        <v>0</v>
      </c>
      <c r="J250" s="685"/>
      <c r="K250" s="684"/>
      <c r="L250" s="684"/>
      <c r="M250" s="684"/>
      <c r="N250" s="684"/>
      <c r="O250" s="684"/>
      <c r="P250" s="684"/>
      <c r="Q250" s="684"/>
      <c r="R250" s="684"/>
    </row>
    <row r="251" spans="1:18" s="51" customFormat="1" ht="25.5" customHeight="1">
      <c r="A251" s="387" t="s">
        <v>271</v>
      </c>
      <c r="B251" s="26" t="s">
        <v>19</v>
      </c>
      <c r="C251" s="57">
        <f t="shared" si="81"/>
        <v>2087.94</v>
      </c>
      <c r="D251" s="85">
        <f>D253</f>
        <v>1178.94</v>
      </c>
      <c r="E251" s="85">
        <f t="shared" ref="E251:I251" si="88">E253</f>
        <v>909</v>
      </c>
      <c r="F251" s="85">
        <f t="shared" si="88"/>
        <v>0</v>
      </c>
      <c r="G251" s="85">
        <f t="shared" si="88"/>
        <v>0</v>
      </c>
      <c r="H251" s="85">
        <f t="shared" si="88"/>
        <v>0</v>
      </c>
      <c r="I251" s="85">
        <f t="shared" si="88"/>
        <v>0</v>
      </c>
      <c r="J251" s="321"/>
    </row>
    <row r="252" spans="1:18" s="51" customFormat="1">
      <c r="A252" s="78"/>
      <c r="B252" s="28" t="s">
        <v>20</v>
      </c>
      <c r="C252" s="57">
        <f t="shared" si="81"/>
        <v>2087.94</v>
      </c>
      <c r="D252" s="85">
        <f>D254</f>
        <v>1178.94</v>
      </c>
      <c r="E252" s="85">
        <f t="shared" ref="E252:I252" si="89">E254</f>
        <v>909</v>
      </c>
      <c r="F252" s="85">
        <f t="shared" si="89"/>
        <v>0</v>
      </c>
      <c r="G252" s="85">
        <f t="shared" si="89"/>
        <v>0</v>
      </c>
      <c r="H252" s="85">
        <f t="shared" si="89"/>
        <v>0</v>
      </c>
      <c r="I252" s="85">
        <f t="shared" si="89"/>
        <v>0</v>
      </c>
      <c r="J252" s="321"/>
    </row>
    <row r="253" spans="1:18" s="147" customFormat="1" ht="28.5">
      <c r="A253" s="414" t="s">
        <v>281</v>
      </c>
      <c r="B253" s="145" t="s">
        <v>19</v>
      </c>
      <c r="C253" s="95">
        <f t="shared" si="81"/>
        <v>2087.94</v>
      </c>
      <c r="D253" s="146">
        <f>D255+D257</f>
        <v>1178.94</v>
      </c>
      <c r="E253" s="146">
        <f t="shared" ref="E253:I253" si="90">E255+E257</f>
        <v>909</v>
      </c>
      <c r="F253" s="146">
        <f t="shared" si="90"/>
        <v>0</v>
      </c>
      <c r="G253" s="146">
        <f t="shared" si="90"/>
        <v>0</v>
      </c>
      <c r="H253" s="146">
        <f t="shared" si="90"/>
        <v>0</v>
      </c>
      <c r="I253" s="146">
        <f t="shared" si="90"/>
        <v>0</v>
      </c>
      <c r="J253" s="179"/>
      <c r="K253" s="179"/>
      <c r="L253" s="179"/>
      <c r="M253" s="179"/>
    </row>
    <row r="254" spans="1:18" s="147" customFormat="1">
      <c r="A254" s="167"/>
      <c r="B254" s="148" t="s">
        <v>20</v>
      </c>
      <c r="C254" s="95">
        <f t="shared" si="81"/>
        <v>2087.94</v>
      </c>
      <c r="D254" s="146">
        <f>D256+D258</f>
        <v>1178.94</v>
      </c>
      <c r="E254" s="146">
        <f t="shared" ref="E254:I254" si="91">E256+E258</f>
        <v>909</v>
      </c>
      <c r="F254" s="146">
        <f>F256+F258</f>
        <v>0</v>
      </c>
      <c r="G254" s="146">
        <f t="shared" si="91"/>
        <v>0</v>
      </c>
      <c r="H254" s="146">
        <f t="shared" si="91"/>
        <v>0</v>
      </c>
      <c r="I254" s="146">
        <f t="shared" si="91"/>
        <v>0</v>
      </c>
      <c r="J254" s="179"/>
      <c r="K254" s="179"/>
      <c r="L254" s="179"/>
      <c r="M254" s="179"/>
    </row>
    <row r="255" spans="1:18" s="275" customFormat="1" ht="27.75" customHeight="1">
      <c r="A255" s="438" t="s">
        <v>282</v>
      </c>
      <c r="B255" s="269" t="s">
        <v>19</v>
      </c>
      <c r="C255" s="312">
        <f t="shared" si="81"/>
        <v>788.15</v>
      </c>
      <c r="D255" s="250">
        <v>788.15</v>
      </c>
      <c r="E255" s="250">
        <v>0</v>
      </c>
      <c r="F255" s="250">
        <v>0</v>
      </c>
      <c r="G255" s="250">
        <v>0</v>
      </c>
      <c r="H255" s="250">
        <v>0</v>
      </c>
      <c r="I255" s="250">
        <v>0</v>
      </c>
      <c r="J255" s="755" t="s">
        <v>668</v>
      </c>
      <c r="K255" s="756"/>
      <c r="L255" s="756"/>
      <c r="M255" s="756"/>
      <c r="N255" s="756"/>
    </row>
    <row r="256" spans="1:18" s="261" customFormat="1" ht="12" customHeight="1">
      <c r="A256" s="267"/>
      <c r="B256" s="270" t="s">
        <v>20</v>
      </c>
      <c r="C256" s="312">
        <f t="shared" si="81"/>
        <v>788.15</v>
      </c>
      <c r="D256" s="250">
        <v>788.15</v>
      </c>
      <c r="E256" s="250">
        <v>0</v>
      </c>
      <c r="F256" s="250">
        <v>0</v>
      </c>
      <c r="G256" s="250">
        <v>0</v>
      </c>
      <c r="H256" s="250">
        <v>0</v>
      </c>
      <c r="I256" s="250">
        <v>0</v>
      </c>
      <c r="J256" s="757"/>
      <c r="K256" s="756"/>
      <c r="L256" s="756"/>
      <c r="M256" s="756"/>
      <c r="N256" s="756"/>
    </row>
    <row r="257" spans="1:14" s="275" customFormat="1" ht="28.5" customHeight="1">
      <c r="A257" s="438" t="s">
        <v>283</v>
      </c>
      <c r="B257" s="269" t="s">
        <v>19</v>
      </c>
      <c r="C257" s="312">
        <f t="shared" si="81"/>
        <v>1299.79</v>
      </c>
      <c r="D257" s="250">
        <v>390.79</v>
      </c>
      <c r="E257" s="250">
        <v>909</v>
      </c>
      <c r="F257" s="250">
        <v>0</v>
      </c>
      <c r="G257" s="250">
        <v>0</v>
      </c>
      <c r="H257" s="250">
        <v>0</v>
      </c>
      <c r="I257" s="250">
        <v>0</v>
      </c>
      <c r="J257" s="726" t="s">
        <v>656</v>
      </c>
      <c r="K257" s="731"/>
      <c r="L257" s="731"/>
      <c r="M257" s="731"/>
      <c r="N257" s="731"/>
    </row>
    <row r="258" spans="1:14" s="261" customFormat="1" ht="12" customHeight="1">
      <c r="A258" s="267"/>
      <c r="B258" s="270" t="s">
        <v>20</v>
      </c>
      <c r="C258" s="312">
        <f t="shared" si="81"/>
        <v>1299.79</v>
      </c>
      <c r="D258" s="250">
        <v>390.79</v>
      </c>
      <c r="E258" s="250">
        <v>909</v>
      </c>
      <c r="F258" s="250">
        <v>0</v>
      </c>
      <c r="G258" s="250">
        <v>0</v>
      </c>
      <c r="H258" s="250">
        <v>0</v>
      </c>
      <c r="I258" s="250">
        <v>0</v>
      </c>
      <c r="J258" s="732"/>
      <c r="K258" s="731"/>
      <c r="L258" s="731"/>
      <c r="M258" s="731"/>
      <c r="N258" s="731"/>
    </row>
    <row r="259" spans="1:14" s="112" customFormat="1" ht="12.75" customHeight="1">
      <c r="A259" s="52" t="s">
        <v>91</v>
      </c>
      <c r="B259" s="150" t="s">
        <v>19</v>
      </c>
      <c r="C259" s="95">
        <f t="shared" si="81"/>
        <v>6313.27</v>
      </c>
      <c r="D259" s="151">
        <f t="shared" ref="D259:I259" si="92">D261</f>
        <v>2498.6</v>
      </c>
      <c r="E259" s="151">
        <f t="shared" si="92"/>
        <v>3660</v>
      </c>
      <c r="F259" s="151">
        <f t="shared" si="92"/>
        <v>154.67000000000007</v>
      </c>
      <c r="G259" s="151">
        <f t="shared" si="92"/>
        <v>0</v>
      </c>
      <c r="H259" s="151">
        <f t="shared" si="92"/>
        <v>0</v>
      </c>
      <c r="I259" s="151">
        <f t="shared" si="92"/>
        <v>0</v>
      </c>
    </row>
    <row r="260" spans="1:14" s="112" customFormat="1" ht="12.75" customHeight="1">
      <c r="A260" s="152" t="s">
        <v>56</v>
      </c>
      <c r="B260" s="153" t="s">
        <v>20</v>
      </c>
      <c r="C260" s="95">
        <f t="shared" si="81"/>
        <v>6313.27</v>
      </c>
      <c r="D260" s="151">
        <f t="shared" ref="D260:I260" si="93">D262</f>
        <v>2498.6</v>
      </c>
      <c r="E260" s="151">
        <f t="shared" si="93"/>
        <v>3660</v>
      </c>
      <c r="F260" s="151">
        <f t="shared" si="93"/>
        <v>154.67000000000007</v>
      </c>
      <c r="G260" s="151">
        <f t="shared" si="93"/>
        <v>0</v>
      </c>
      <c r="H260" s="151">
        <f t="shared" si="93"/>
        <v>0</v>
      </c>
      <c r="I260" s="151">
        <f t="shared" si="93"/>
        <v>0</v>
      </c>
    </row>
    <row r="261" spans="1:14">
      <c r="A261" s="21" t="s">
        <v>76</v>
      </c>
      <c r="B261" s="8" t="s">
        <v>19</v>
      </c>
      <c r="C261" s="57">
        <f t="shared" si="81"/>
        <v>6313.27</v>
      </c>
      <c r="D261" s="85">
        <f t="shared" ref="D261:I261" si="94">D263</f>
        <v>2498.6</v>
      </c>
      <c r="E261" s="85">
        <f t="shared" si="94"/>
        <v>3660</v>
      </c>
      <c r="F261" s="85">
        <f t="shared" si="94"/>
        <v>154.67000000000007</v>
      </c>
      <c r="G261" s="85">
        <f t="shared" si="94"/>
        <v>0</v>
      </c>
      <c r="H261" s="85">
        <f t="shared" si="94"/>
        <v>0</v>
      </c>
      <c r="I261" s="85">
        <f t="shared" si="94"/>
        <v>0</v>
      </c>
      <c r="J261" s="12"/>
      <c r="K261" s="12"/>
      <c r="L261" s="12"/>
      <c r="M261" s="12"/>
    </row>
    <row r="262" spans="1:14">
      <c r="A262" s="18"/>
      <c r="B262" s="202" t="s">
        <v>20</v>
      </c>
      <c r="C262" s="57">
        <f t="shared" si="81"/>
        <v>6313.27</v>
      </c>
      <c r="D262" s="85">
        <f t="shared" ref="D262:I262" si="95">D264</f>
        <v>2498.6</v>
      </c>
      <c r="E262" s="85">
        <f t="shared" si="95"/>
        <v>3660</v>
      </c>
      <c r="F262" s="85">
        <f t="shared" si="95"/>
        <v>154.67000000000007</v>
      </c>
      <c r="G262" s="85">
        <f t="shared" si="95"/>
        <v>0</v>
      </c>
      <c r="H262" s="85">
        <f t="shared" si="95"/>
        <v>0</v>
      </c>
      <c r="I262" s="85">
        <f t="shared" si="95"/>
        <v>0</v>
      </c>
      <c r="J262" s="12"/>
      <c r="K262" s="12"/>
      <c r="L262" s="12"/>
      <c r="M262" s="12"/>
    </row>
    <row r="263" spans="1:14">
      <c r="A263" s="21" t="s">
        <v>54</v>
      </c>
      <c r="B263" s="201" t="s">
        <v>19</v>
      </c>
      <c r="C263" s="57">
        <f t="shared" si="81"/>
        <v>6313.27</v>
      </c>
      <c r="D263" s="85">
        <f t="shared" ref="D263:I263" si="96">D265</f>
        <v>2498.6</v>
      </c>
      <c r="E263" s="85">
        <f t="shared" si="96"/>
        <v>3660</v>
      </c>
      <c r="F263" s="85">
        <f t="shared" si="96"/>
        <v>154.67000000000007</v>
      </c>
      <c r="G263" s="85">
        <f t="shared" si="96"/>
        <v>0</v>
      </c>
      <c r="H263" s="85">
        <f t="shared" si="96"/>
        <v>0</v>
      </c>
      <c r="I263" s="85">
        <f t="shared" si="96"/>
        <v>0</v>
      </c>
      <c r="J263" s="12"/>
      <c r="K263" s="12"/>
      <c r="L263" s="12"/>
      <c r="M263" s="12"/>
    </row>
    <row r="264" spans="1:14">
      <c r="A264" s="11"/>
      <c r="B264" s="202" t="s">
        <v>20</v>
      </c>
      <c r="C264" s="57">
        <f t="shared" si="81"/>
        <v>6313.27</v>
      </c>
      <c r="D264" s="85">
        <f t="shared" ref="D264:I264" si="97">D266</f>
        <v>2498.6</v>
      </c>
      <c r="E264" s="85">
        <f t="shared" si="97"/>
        <v>3660</v>
      </c>
      <c r="F264" s="85">
        <f t="shared" si="97"/>
        <v>154.67000000000007</v>
      </c>
      <c r="G264" s="85">
        <f t="shared" si="97"/>
        <v>0</v>
      </c>
      <c r="H264" s="85">
        <f t="shared" si="97"/>
        <v>0</v>
      </c>
      <c r="I264" s="85">
        <f t="shared" si="97"/>
        <v>0</v>
      </c>
      <c r="J264" s="12"/>
      <c r="K264" s="12"/>
      <c r="L264" s="12"/>
      <c r="M264" s="12"/>
    </row>
    <row r="265" spans="1:14" s="112" customFormat="1">
      <c r="A265" s="149" t="s">
        <v>48</v>
      </c>
      <c r="B265" s="150" t="s">
        <v>19</v>
      </c>
      <c r="C265" s="151">
        <f t="shared" si="81"/>
        <v>6313.27</v>
      </c>
      <c r="D265" s="151">
        <f>D267</f>
        <v>2498.6</v>
      </c>
      <c r="E265" s="151">
        <f t="shared" ref="E265:I265" si="98">E267</f>
        <v>3660</v>
      </c>
      <c r="F265" s="151">
        <f t="shared" si="98"/>
        <v>154.67000000000007</v>
      </c>
      <c r="G265" s="151">
        <f t="shared" si="98"/>
        <v>0</v>
      </c>
      <c r="H265" s="151">
        <f t="shared" si="98"/>
        <v>0</v>
      </c>
      <c r="I265" s="151">
        <f t="shared" si="98"/>
        <v>0</v>
      </c>
      <c r="J265" s="166"/>
      <c r="K265" s="166"/>
      <c r="L265" s="166"/>
      <c r="M265" s="166"/>
    </row>
    <row r="266" spans="1:14" s="112" customFormat="1">
      <c r="A266" s="152"/>
      <c r="B266" s="153" t="s">
        <v>20</v>
      </c>
      <c r="C266" s="151">
        <f t="shared" si="81"/>
        <v>6313.27</v>
      </c>
      <c r="D266" s="151">
        <f>D268</f>
        <v>2498.6</v>
      </c>
      <c r="E266" s="151">
        <f t="shared" ref="E266:I266" si="99">E268</f>
        <v>3660</v>
      </c>
      <c r="F266" s="151">
        <f t="shared" si="99"/>
        <v>154.67000000000007</v>
      </c>
      <c r="G266" s="151">
        <f t="shared" si="99"/>
        <v>0</v>
      </c>
      <c r="H266" s="151">
        <f t="shared" si="99"/>
        <v>0</v>
      </c>
      <c r="I266" s="151">
        <f t="shared" si="99"/>
        <v>0</v>
      </c>
      <c r="J266" s="166"/>
      <c r="K266" s="166"/>
      <c r="L266" s="166"/>
      <c r="M266" s="166"/>
    </row>
    <row r="267" spans="1:14" s="147" customFormat="1" ht="15.75">
      <c r="A267" s="434" t="s">
        <v>461</v>
      </c>
      <c r="B267" s="145" t="s">
        <v>19</v>
      </c>
      <c r="C267" s="95">
        <f>D267+E267+F267+G267+H267+I267</f>
        <v>6313.27</v>
      </c>
      <c r="D267" s="146">
        <f>D269</f>
        <v>2498.6</v>
      </c>
      <c r="E267" s="146">
        <f t="shared" ref="E267:I267" si="100">E269</f>
        <v>3660</v>
      </c>
      <c r="F267" s="146">
        <f t="shared" si="100"/>
        <v>154.67000000000007</v>
      </c>
      <c r="G267" s="146">
        <f t="shared" si="100"/>
        <v>0</v>
      </c>
      <c r="H267" s="146">
        <f t="shared" si="100"/>
        <v>0</v>
      </c>
      <c r="I267" s="146">
        <f t="shared" si="100"/>
        <v>0</v>
      </c>
      <c r="J267" s="179"/>
      <c r="K267" s="179"/>
      <c r="L267" s="179"/>
      <c r="M267" s="179"/>
    </row>
    <row r="268" spans="1:14" s="147" customFormat="1">
      <c r="A268" s="167"/>
      <c r="B268" s="148" t="s">
        <v>20</v>
      </c>
      <c r="C268" s="95">
        <f>D268+E268+F268+G268+H268+I268</f>
        <v>6313.27</v>
      </c>
      <c r="D268" s="146">
        <f>D270</f>
        <v>2498.6</v>
      </c>
      <c r="E268" s="146">
        <f t="shared" ref="E268:I268" si="101">E270</f>
        <v>3660</v>
      </c>
      <c r="F268" s="146">
        <f t="shared" si="101"/>
        <v>154.67000000000007</v>
      </c>
      <c r="G268" s="146">
        <f t="shared" si="101"/>
        <v>0</v>
      </c>
      <c r="H268" s="146">
        <f t="shared" si="101"/>
        <v>0</v>
      </c>
      <c r="I268" s="146">
        <f t="shared" si="101"/>
        <v>0</v>
      </c>
      <c r="J268" s="179"/>
      <c r="K268" s="179"/>
      <c r="L268" s="179"/>
      <c r="M268" s="179"/>
    </row>
    <row r="269" spans="1:14" s="275" customFormat="1" ht="30">
      <c r="A269" s="437" t="s">
        <v>462</v>
      </c>
      <c r="B269" s="269" t="s">
        <v>19</v>
      </c>
      <c r="C269" s="312">
        <f>D269+E269+F269+G269+H269+I269</f>
        <v>6313.27</v>
      </c>
      <c r="D269" s="250">
        <v>2498.6</v>
      </c>
      <c r="E269" s="250">
        <v>3660</v>
      </c>
      <c r="F269" s="250">
        <f>3814.67-3660</f>
        <v>154.67000000000007</v>
      </c>
      <c r="G269" s="250">
        <v>0</v>
      </c>
      <c r="H269" s="250">
        <v>0</v>
      </c>
      <c r="I269" s="250">
        <v>0</v>
      </c>
      <c r="J269" s="726" t="s">
        <v>463</v>
      </c>
      <c r="K269" s="717"/>
      <c r="L269" s="717"/>
      <c r="M269" s="717"/>
      <c r="N269" s="717"/>
    </row>
    <row r="270" spans="1:14" s="261" customFormat="1" ht="12" customHeight="1">
      <c r="A270" s="267"/>
      <c r="B270" s="270" t="s">
        <v>20</v>
      </c>
      <c r="C270" s="312">
        <f>D270+E270+F270+G270+H270+I270</f>
        <v>6313.27</v>
      </c>
      <c r="D270" s="250">
        <v>2498.6</v>
      </c>
      <c r="E270" s="250">
        <v>3660</v>
      </c>
      <c r="F270" s="250">
        <f>3814.67-3660</f>
        <v>154.67000000000007</v>
      </c>
      <c r="G270" s="250">
        <v>0</v>
      </c>
      <c r="H270" s="250">
        <v>0</v>
      </c>
      <c r="I270" s="250">
        <v>0</v>
      </c>
      <c r="J270" s="718"/>
      <c r="K270" s="717"/>
      <c r="L270" s="717"/>
      <c r="M270" s="717"/>
      <c r="N270" s="717"/>
    </row>
    <row r="271" spans="1:14" s="112" customFormat="1">
      <c r="A271" s="721" t="s">
        <v>213</v>
      </c>
      <c r="B271" s="722"/>
      <c r="C271" s="722"/>
      <c r="D271" s="722"/>
      <c r="E271" s="722"/>
      <c r="F271" s="722"/>
      <c r="G271" s="722"/>
      <c r="H271" s="722"/>
      <c r="I271" s="723"/>
      <c r="J271" s="166"/>
      <c r="K271" s="166"/>
      <c r="L271" s="166"/>
      <c r="M271" s="166"/>
    </row>
    <row r="272" spans="1:14" s="214" customFormat="1">
      <c r="A272" s="33" t="s">
        <v>22</v>
      </c>
      <c r="B272" s="104" t="s">
        <v>19</v>
      </c>
      <c r="C272" s="357">
        <f t="shared" ref="C272:C283" si="102">D272+E272+F272+G272+H272+I272</f>
        <v>976.09999999999991</v>
      </c>
      <c r="D272" s="357">
        <f t="shared" ref="D272:I273" si="103">D274</f>
        <v>63.79</v>
      </c>
      <c r="E272" s="357">
        <f t="shared" si="103"/>
        <v>500</v>
      </c>
      <c r="F272" s="357">
        <f t="shared" si="103"/>
        <v>412.31</v>
      </c>
      <c r="G272" s="357">
        <f t="shared" si="103"/>
        <v>0</v>
      </c>
      <c r="H272" s="357">
        <f t="shared" si="103"/>
        <v>0</v>
      </c>
      <c r="I272" s="357">
        <f t="shared" si="103"/>
        <v>0</v>
      </c>
      <c r="J272" s="227"/>
      <c r="K272" s="227"/>
      <c r="L272" s="227"/>
      <c r="M272" s="227"/>
    </row>
    <row r="273" spans="1:13" s="214" customFormat="1">
      <c r="A273" s="23" t="s">
        <v>46</v>
      </c>
      <c r="B273" s="103" t="s">
        <v>20</v>
      </c>
      <c r="C273" s="213">
        <f t="shared" si="102"/>
        <v>976.09999999999991</v>
      </c>
      <c r="D273" s="213">
        <f t="shared" si="103"/>
        <v>63.79</v>
      </c>
      <c r="E273" s="213">
        <f t="shared" si="103"/>
        <v>500</v>
      </c>
      <c r="F273" s="213">
        <f t="shared" si="103"/>
        <v>412.31</v>
      </c>
      <c r="G273" s="213">
        <f t="shared" si="103"/>
        <v>0</v>
      </c>
      <c r="H273" s="213">
        <f t="shared" si="103"/>
        <v>0</v>
      </c>
      <c r="I273" s="213">
        <f t="shared" si="103"/>
        <v>0</v>
      </c>
      <c r="J273" s="227"/>
      <c r="K273" s="227"/>
      <c r="L273" s="227"/>
      <c r="M273" s="227"/>
    </row>
    <row r="274" spans="1:13" s="174" customFormat="1">
      <c r="A274" s="228" t="s">
        <v>67</v>
      </c>
      <c r="B274" s="99" t="s">
        <v>19</v>
      </c>
      <c r="C274" s="101">
        <f t="shared" si="102"/>
        <v>976.09999999999991</v>
      </c>
      <c r="D274" s="101">
        <f>D276</f>
        <v>63.79</v>
      </c>
      <c r="E274" s="101">
        <f t="shared" ref="E274:I274" si="104">E276</f>
        <v>500</v>
      </c>
      <c r="F274" s="101">
        <f t="shared" si="104"/>
        <v>412.31</v>
      </c>
      <c r="G274" s="101">
        <f t="shared" si="104"/>
        <v>0</v>
      </c>
      <c r="H274" s="101">
        <f t="shared" si="104"/>
        <v>0</v>
      </c>
      <c r="I274" s="101">
        <f t="shared" si="104"/>
        <v>0</v>
      </c>
      <c r="J274" s="229"/>
      <c r="K274" s="229"/>
      <c r="L274" s="229"/>
      <c r="M274" s="229"/>
    </row>
    <row r="275" spans="1:13" s="174" customFormat="1">
      <c r="A275" s="23" t="s">
        <v>58</v>
      </c>
      <c r="B275" s="103" t="s">
        <v>20</v>
      </c>
      <c r="C275" s="101">
        <f t="shared" si="102"/>
        <v>976.09999999999991</v>
      </c>
      <c r="D275" s="101">
        <f>D277</f>
        <v>63.79</v>
      </c>
      <c r="E275" s="101">
        <f t="shared" ref="E275:I275" si="105">E277</f>
        <v>500</v>
      </c>
      <c r="F275" s="101">
        <f t="shared" si="105"/>
        <v>412.31</v>
      </c>
      <c r="G275" s="101">
        <f t="shared" si="105"/>
        <v>0</v>
      </c>
      <c r="H275" s="101">
        <f t="shared" si="105"/>
        <v>0</v>
      </c>
      <c r="I275" s="101">
        <f t="shared" si="105"/>
        <v>0</v>
      </c>
      <c r="J275" s="229"/>
      <c r="K275" s="229"/>
      <c r="L275" s="229"/>
      <c r="M275" s="229"/>
    </row>
    <row r="276" spans="1:13">
      <c r="A276" s="21" t="s">
        <v>76</v>
      </c>
      <c r="B276" s="87" t="s">
        <v>19</v>
      </c>
      <c r="C276" s="85">
        <f t="shared" si="102"/>
        <v>976.09999999999991</v>
      </c>
      <c r="D276" s="85">
        <f>D280</f>
        <v>63.79</v>
      </c>
      <c r="E276" s="85">
        <f t="shared" ref="E276:I277" si="106">E280</f>
        <v>500</v>
      </c>
      <c r="F276" s="85">
        <f t="shared" si="106"/>
        <v>412.31</v>
      </c>
      <c r="G276" s="85">
        <f t="shared" si="106"/>
        <v>0</v>
      </c>
      <c r="H276" s="85">
        <f t="shared" si="106"/>
        <v>0</v>
      </c>
      <c r="I276" s="85">
        <f t="shared" si="106"/>
        <v>0</v>
      </c>
    </row>
    <row r="277" spans="1:13">
      <c r="A277" s="18"/>
      <c r="B277" s="43" t="s">
        <v>20</v>
      </c>
      <c r="C277" s="85">
        <f t="shared" si="102"/>
        <v>976.09999999999991</v>
      </c>
      <c r="D277" s="85">
        <f>D281</f>
        <v>63.79</v>
      </c>
      <c r="E277" s="85">
        <f t="shared" si="106"/>
        <v>500</v>
      </c>
      <c r="F277" s="85">
        <f t="shared" si="106"/>
        <v>412.31</v>
      </c>
      <c r="G277" s="85">
        <f t="shared" si="106"/>
        <v>0</v>
      </c>
      <c r="H277" s="85">
        <f t="shared" si="106"/>
        <v>0</v>
      </c>
      <c r="I277" s="85">
        <f t="shared" si="106"/>
        <v>0</v>
      </c>
    </row>
    <row r="278" spans="1:13">
      <c r="A278" s="33" t="s">
        <v>64</v>
      </c>
      <c r="B278" s="26" t="s">
        <v>19</v>
      </c>
      <c r="C278" s="85">
        <f t="shared" si="102"/>
        <v>976.09999999999991</v>
      </c>
      <c r="D278" s="85">
        <f>D280</f>
        <v>63.79</v>
      </c>
      <c r="E278" s="85">
        <f t="shared" ref="E278:I281" si="107">E280</f>
        <v>500</v>
      </c>
      <c r="F278" s="85">
        <f t="shared" si="107"/>
        <v>412.31</v>
      </c>
      <c r="G278" s="85">
        <f t="shared" si="107"/>
        <v>0</v>
      </c>
      <c r="H278" s="85">
        <f t="shared" si="107"/>
        <v>0</v>
      </c>
      <c r="I278" s="85">
        <f t="shared" si="107"/>
        <v>0</v>
      </c>
    </row>
    <row r="279" spans="1:13">
      <c r="A279" s="33"/>
      <c r="B279" s="28" t="s">
        <v>20</v>
      </c>
      <c r="C279" s="85">
        <f t="shared" si="102"/>
        <v>976.09999999999991</v>
      </c>
      <c r="D279" s="85">
        <f>D281</f>
        <v>63.79</v>
      </c>
      <c r="E279" s="85">
        <f t="shared" si="107"/>
        <v>500</v>
      </c>
      <c r="F279" s="85">
        <f t="shared" si="107"/>
        <v>412.31</v>
      </c>
      <c r="G279" s="85">
        <f t="shared" si="107"/>
        <v>0</v>
      </c>
      <c r="H279" s="85">
        <f t="shared" si="107"/>
        <v>0</v>
      </c>
      <c r="I279" s="85">
        <f t="shared" si="107"/>
        <v>0</v>
      </c>
    </row>
    <row r="280" spans="1:13">
      <c r="A280" s="92" t="s">
        <v>48</v>
      </c>
      <c r="B280" s="234" t="s">
        <v>19</v>
      </c>
      <c r="C280" s="235">
        <f t="shared" si="102"/>
        <v>976.09999999999991</v>
      </c>
      <c r="D280" s="235">
        <f>D282</f>
        <v>63.79</v>
      </c>
      <c r="E280" s="235">
        <f t="shared" si="107"/>
        <v>500</v>
      </c>
      <c r="F280" s="235">
        <f t="shared" si="107"/>
        <v>412.31</v>
      </c>
      <c r="G280" s="235">
        <f t="shared" si="107"/>
        <v>0</v>
      </c>
      <c r="H280" s="235">
        <f t="shared" si="107"/>
        <v>0</v>
      </c>
      <c r="I280" s="235">
        <f t="shared" si="107"/>
        <v>0</v>
      </c>
    </row>
    <row r="281" spans="1:13">
      <c r="A281" s="49"/>
      <c r="B281" s="236" t="s">
        <v>20</v>
      </c>
      <c r="C281" s="235">
        <f t="shared" si="102"/>
        <v>976.09999999999991</v>
      </c>
      <c r="D281" s="235">
        <f>D283</f>
        <v>63.79</v>
      </c>
      <c r="E281" s="235">
        <f t="shared" si="107"/>
        <v>500</v>
      </c>
      <c r="F281" s="235">
        <f t="shared" si="107"/>
        <v>412.31</v>
      </c>
      <c r="G281" s="235">
        <f t="shared" si="107"/>
        <v>0</v>
      </c>
      <c r="H281" s="235">
        <f t="shared" si="107"/>
        <v>0</v>
      </c>
      <c r="I281" s="235">
        <f t="shared" si="107"/>
        <v>0</v>
      </c>
    </row>
    <row r="282" spans="1:13" s="266" customFormat="1" ht="25.5">
      <c r="A282" s="524" t="s">
        <v>272</v>
      </c>
      <c r="B282" s="534" t="s">
        <v>19</v>
      </c>
      <c r="C282" s="250">
        <f t="shared" si="102"/>
        <v>976.09999999999991</v>
      </c>
      <c r="D282" s="250">
        <f>0.93+62.86</f>
        <v>63.79</v>
      </c>
      <c r="E282" s="250">
        <v>500</v>
      </c>
      <c r="F282" s="250">
        <v>412.31</v>
      </c>
      <c r="G282" s="250">
        <v>0</v>
      </c>
      <c r="H282" s="250">
        <v>0</v>
      </c>
      <c r="I282" s="250">
        <v>0</v>
      </c>
    </row>
    <row r="283" spans="1:13">
      <c r="A283" s="249"/>
      <c r="B283" s="272" t="s">
        <v>20</v>
      </c>
      <c r="C283" s="250">
        <f t="shared" si="102"/>
        <v>976.09999999999991</v>
      </c>
      <c r="D283" s="250">
        <f>0.93+62.86</f>
        <v>63.79</v>
      </c>
      <c r="E283" s="250">
        <v>500</v>
      </c>
      <c r="F283" s="250">
        <v>412.31</v>
      </c>
      <c r="G283" s="250">
        <v>0</v>
      </c>
      <c r="H283" s="250">
        <v>0</v>
      </c>
      <c r="I283" s="250">
        <v>0</v>
      </c>
    </row>
    <row r="284" spans="1:13">
      <c r="A284" s="713" t="s">
        <v>77</v>
      </c>
      <c r="B284" s="714"/>
      <c r="C284" s="714"/>
      <c r="D284" s="714"/>
      <c r="E284" s="714"/>
      <c r="F284" s="714"/>
      <c r="G284" s="714"/>
      <c r="H284" s="714"/>
      <c r="I284" s="715"/>
    </row>
    <row r="285" spans="1:13" s="51" customFormat="1">
      <c r="A285" s="752" t="s">
        <v>22</v>
      </c>
      <c r="B285" s="753"/>
      <c r="C285" s="753"/>
      <c r="D285" s="753"/>
      <c r="E285" s="753"/>
      <c r="F285" s="753"/>
      <c r="G285" s="753"/>
      <c r="H285" s="753"/>
      <c r="I285" s="754"/>
    </row>
    <row r="286" spans="1:13" s="51" customFormat="1">
      <c r="A286" s="98" t="s">
        <v>46</v>
      </c>
      <c r="B286" s="26" t="s">
        <v>19</v>
      </c>
      <c r="C286" s="57">
        <f t="shared" ref="C286:C316" si="108">D286+E286+F286+G286+H286+I286</f>
        <v>1603864.6700000002</v>
      </c>
      <c r="D286" s="85">
        <f t="shared" ref="D286:I287" si="109">D288+D302+D382</f>
        <v>389941.48</v>
      </c>
      <c r="E286" s="85">
        <f t="shared" si="109"/>
        <v>223105</v>
      </c>
      <c r="F286" s="85">
        <f t="shared" si="109"/>
        <v>380767.41000000003</v>
      </c>
      <c r="G286" s="85">
        <f t="shared" si="109"/>
        <v>421730.72000000003</v>
      </c>
      <c r="H286" s="85">
        <f t="shared" si="109"/>
        <v>99425.040000000008</v>
      </c>
      <c r="I286" s="85">
        <f t="shared" si="109"/>
        <v>88895.020000000019</v>
      </c>
    </row>
    <row r="287" spans="1:13" s="51" customFormat="1">
      <c r="A287" s="97"/>
      <c r="B287" s="28" t="s">
        <v>20</v>
      </c>
      <c r="C287" s="57">
        <f t="shared" si="108"/>
        <v>1603864.6700000002</v>
      </c>
      <c r="D287" s="85">
        <f t="shared" si="109"/>
        <v>389941.48</v>
      </c>
      <c r="E287" s="85">
        <f t="shared" si="109"/>
        <v>223105</v>
      </c>
      <c r="F287" s="85">
        <f t="shared" si="109"/>
        <v>380767.41000000003</v>
      </c>
      <c r="G287" s="85">
        <f t="shared" si="109"/>
        <v>421730.72000000003</v>
      </c>
      <c r="H287" s="85">
        <f t="shared" si="109"/>
        <v>99425.040000000008</v>
      </c>
      <c r="I287" s="85">
        <f t="shared" si="109"/>
        <v>88895.020000000019</v>
      </c>
    </row>
    <row r="288" spans="1:13" s="29" customFormat="1">
      <c r="A288" s="92" t="s">
        <v>44</v>
      </c>
      <c r="B288" s="26" t="s">
        <v>19</v>
      </c>
      <c r="C288" s="85">
        <f t="shared" si="108"/>
        <v>1506529.29</v>
      </c>
      <c r="D288" s="85">
        <f>D290+D310+D296</f>
        <v>294039.06</v>
      </c>
      <c r="E288" s="85">
        <f t="shared" ref="E288:I288" si="110">E290+E310+E296</f>
        <v>221673</v>
      </c>
      <c r="F288" s="85">
        <f t="shared" si="110"/>
        <v>380767.41000000003</v>
      </c>
      <c r="G288" s="85">
        <f t="shared" si="110"/>
        <v>421730.72000000003</v>
      </c>
      <c r="H288" s="85">
        <f t="shared" si="110"/>
        <v>99425.040000000008</v>
      </c>
      <c r="I288" s="85">
        <f t="shared" si="110"/>
        <v>88894.060000000012</v>
      </c>
    </row>
    <row r="289" spans="1:16" s="29" customFormat="1">
      <c r="A289" s="97" t="s">
        <v>46</v>
      </c>
      <c r="B289" s="28" t="s">
        <v>20</v>
      </c>
      <c r="C289" s="85">
        <f t="shared" si="108"/>
        <v>1506529.29</v>
      </c>
      <c r="D289" s="85">
        <f>D291+D311+D297</f>
        <v>294039.06</v>
      </c>
      <c r="E289" s="85">
        <f t="shared" ref="E289:I289" si="111">E291+E311+E297</f>
        <v>221673</v>
      </c>
      <c r="F289" s="85">
        <f t="shared" si="111"/>
        <v>380767.41000000003</v>
      </c>
      <c r="G289" s="85">
        <f t="shared" si="111"/>
        <v>421730.72000000003</v>
      </c>
      <c r="H289" s="85">
        <f t="shared" si="111"/>
        <v>99425.040000000008</v>
      </c>
      <c r="I289" s="85">
        <f t="shared" si="111"/>
        <v>88894.060000000012</v>
      </c>
    </row>
    <row r="290" spans="1:16" s="321" customFormat="1" ht="25.5">
      <c r="A290" s="474" t="s">
        <v>544</v>
      </c>
      <c r="B290" s="363" t="s">
        <v>19</v>
      </c>
      <c r="C290" s="312">
        <f t="shared" si="108"/>
        <v>740475</v>
      </c>
      <c r="D290" s="312">
        <f>D292+D294</f>
        <v>2764</v>
      </c>
      <c r="E290" s="312">
        <f t="shared" ref="E290:I290" si="112">E292+E294</f>
        <v>184429</v>
      </c>
      <c r="F290" s="312">
        <f t="shared" si="112"/>
        <v>234428</v>
      </c>
      <c r="G290" s="312">
        <f t="shared" si="112"/>
        <v>234428</v>
      </c>
      <c r="H290" s="312">
        <f t="shared" si="112"/>
        <v>84426</v>
      </c>
      <c r="I290" s="312">
        <f t="shared" si="112"/>
        <v>0</v>
      </c>
    </row>
    <row r="291" spans="1:16" s="321" customFormat="1">
      <c r="A291" s="475"/>
      <c r="B291" s="282" t="s">
        <v>20</v>
      </c>
      <c r="C291" s="312">
        <f t="shared" si="108"/>
        <v>740475</v>
      </c>
      <c r="D291" s="312">
        <f>D293+D295</f>
        <v>2764</v>
      </c>
      <c r="E291" s="312">
        <f t="shared" ref="E291:I291" si="113">E293+E295</f>
        <v>184429</v>
      </c>
      <c r="F291" s="312">
        <f t="shared" si="113"/>
        <v>234428</v>
      </c>
      <c r="G291" s="312">
        <f t="shared" si="113"/>
        <v>234428</v>
      </c>
      <c r="H291" s="312">
        <f t="shared" si="113"/>
        <v>84426</v>
      </c>
      <c r="I291" s="312">
        <f t="shared" si="113"/>
        <v>0</v>
      </c>
    </row>
    <row r="292" spans="1:16" s="275" customFormat="1" ht="41.25" customHeight="1">
      <c r="A292" s="465" t="s">
        <v>543</v>
      </c>
      <c r="B292" s="363" t="s">
        <v>19</v>
      </c>
      <c r="C292" s="312">
        <f t="shared" si="108"/>
        <v>382066</v>
      </c>
      <c r="D292" s="312">
        <f>D293</f>
        <v>1648</v>
      </c>
      <c r="E292" s="312">
        <f t="shared" ref="E292:I292" si="114">E293</f>
        <v>95105</v>
      </c>
      <c r="F292" s="312">
        <f t="shared" si="114"/>
        <v>120105</v>
      </c>
      <c r="G292" s="312">
        <f t="shared" si="114"/>
        <v>120105</v>
      </c>
      <c r="H292" s="312">
        <f t="shared" si="114"/>
        <v>45103</v>
      </c>
      <c r="I292" s="312">
        <f t="shared" si="114"/>
        <v>0</v>
      </c>
      <c r="J292" s="747" t="s">
        <v>545</v>
      </c>
      <c r="K292" s="748"/>
      <c r="L292" s="748"/>
      <c r="M292" s="748"/>
      <c r="N292" s="748"/>
      <c r="O292" s="748"/>
      <c r="P292" s="748"/>
    </row>
    <row r="293" spans="1:16" s="274" customFormat="1" ht="15" customHeight="1">
      <c r="A293" s="476" t="s">
        <v>239</v>
      </c>
      <c r="B293" s="282" t="s">
        <v>20</v>
      </c>
      <c r="C293" s="312">
        <f t="shared" si="108"/>
        <v>382066</v>
      </c>
      <c r="D293" s="312">
        <v>1648</v>
      </c>
      <c r="E293" s="312">
        <v>95105</v>
      </c>
      <c r="F293" s="312">
        <v>120105</v>
      </c>
      <c r="G293" s="312">
        <v>120105</v>
      </c>
      <c r="H293" s="312">
        <v>45103</v>
      </c>
      <c r="I293" s="312">
        <v>0</v>
      </c>
      <c r="J293" s="747"/>
      <c r="K293" s="748"/>
      <c r="L293" s="748"/>
      <c r="M293" s="748"/>
      <c r="N293" s="748"/>
      <c r="O293" s="748"/>
      <c r="P293" s="748"/>
    </row>
    <row r="294" spans="1:16" s="275" customFormat="1" ht="39.75" customHeight="1">
      <c r="A294" s="442" t="s">
        <v>634</v>
      </c>
      <c r="B294" s="363" t="s">
        <v>19</v>
      </c>
      <c r="C294" s="312">
        <f t="shared" si="108"/>
        <v>358409</v>
      </c>
      <c r="D294" s="312">
        <f>D295</f>
        <v>1116</v>
      </c>
      <c r="E294" s="312">
        <v>89324</v>
      </c>
      <c r="F294" s="312">
        <v>114323</v>
      </c>
      <c r="G294" s="312">
        <v>114323</v>
      </c>
      <c r="H294" s="312">
        <v>39323</v>
      </c>
      <c r="I294" s="312">
        <v>0</v>
      </c>
      <c r="J294" s="747" t="s">
        <v>670</v>
      </c>
      <c r="K294" s="749"/>
      <c r="L294" s="749"/>
      <c r="M294" s="749"/>
      <c r="N294" s="749"/>
      <c r="O294" s="749"/>
      <c r="P294" s="719"/>
    </row>
    <row r="295" spans="1:16" s="274" customFormat="1" ht="15" customHeight="1">
      <c r="A295" s="476" t="s">
        <v>239</v>
      </c>
      <c r="B295" s="282" t="s">
        <v>20</v>
      </c>
      <c r="C295" s="312">
        <f t="shared" si="108"/>
        <v>358409</v>
      </c>
      <c r="D295" s="312">
        <v>1116</v>
      </c>
      <c r="E295" s="312">
        <v>89324</v>
      </c>
      <c r="F295" s="312">
        <v>114323</v>
      </c>
      <c r="G295" s="312">
        <v>114323</v>
      </c>
      <c r="H295" s="312">
        <v>39323</v>
      </c>
      <c r="I295" s="312">
        <v>0</v>
      </c>
      <c r="J295" s="747"/>
      <c r="K295" s="749"/>
      <c r="L295" s="749"/>
      <c r="M295" s="749"/>
      <c r="N295" s="749"/>
      <c r="O295" s="749"/>
      <c r="P295" s="719"/>
    </row>
    <row r="296" spans="1:16" s="51" customFormat="1" ht="25.5">
      <c r="A296" s="137" t="s">
        <v>122</v>
      </c>
      <c r="B296" s="221" t="s">
        <v>19</v>
      </c>
      <c r="C296" s="95">
        <f t="shared" si="108"/>
        <v>183767</v>
      </c>
      <c r="D296" s="95">
        <f>D298+D300</f>
        <v>183767</v>
      </c>
      <c r="E296" s="95">
        <f t="shared" ref="E296:I297" si="115">E298+E300</f>
        <v>0</v>
      </c>
      <c r="F296" s="95">
        <f t="shared" si="115"/>
        <v>0</v>
      </c>
      <c r="G296" s="95">
        <f t="shared" si="115"/>
        <v>0</v>
      </c>
      <c r="H296" s="95">
        <f t="shared" si="115"/>
        <v>0</v>
      </c>
      <c r="I296" s="95">
        <f t="shared" si="115"/>
        <v>0</v>
      </c>
      <c r="J296" s="321"/>
    </row>
    <row r="297" spans="1:16" s="51" customFormat="1">
      <c r="A297" s="232"/>
      <c r="B297" s="144" t="s">
        <v>20</v>
      </c>
      <c r="C297" s="95">
        <f t="shared" si="108"/>
        <v>183767</v>
      </c>
      <c r="D297" s="95">
        <f>D299+D301</f>
        <v>183767</v>
      </c>
      <c r="E297" s="95">
        <f t="shared" si="115"/>
        <v>0</v>
      </c>
      <c r="F297" s="95">
        <f t="shared" si="115"/>
        <v>0</v>
      </c>
      <c r="G297" s="95">
        <f t="shared" si="115"/>
        <v>0</v>
      </c>
      <c r="H297" s="95">
        <f t="shared" si="115"/>
        <v>0</v>
      </c>
      <c r="I297" s="95">
        <f t="shared" si="115"/>
        <v>0</v>
      </c>
      <c r="J297" s="321"/>
    </row>
    <row r="298" spans="1:16" s="274" customFormat="1" ht="15" customHeight="1">
      <c r="A298" s="774" t="s">
        <v>209</v>
      </c>
      <c r="B298" s="363" t="s">
        <v>19</v>
      </c>
      <c r="C298" s="312">
        <f t="shared" si="108"/>
        <v>83349</v>
      </c>
      <c r="D298" s="312">
        <f>5+24+13226+38753+31341</f>
        <v>83349</v>
      </c>
      <c r="E298" s="312">
        <v>0</v>
      </c>
      <c r="F298" s="312">
        <v>0</v>
      </c>
      <c r="G298" s="312">
        <v>0</v>
      </c>
      <c r="H298" s="312">
        <v>0</v>
      </c>
      <c r="I298" s="312">
        <v>0</v>
      </c>
      <c r="J298" s="737" t="s">
        <v>685</v>
      </c>
      <c r="K298" s="786"/>
      <c r="L298" s="786"/>
      <c r="M298" s="786"/>
      <c r="N298" s="786"/>
    </row>
    <row r="299" spans="1:16" s="274" customFormat="1" ht="38.25" customHeight="1">
      <c r="A299" s="775"/>
      <c r="B299" s="282" t="s">
        <v>20</v>
      </c>
      <c r="C299" s="312">
        <f t="shared" si="108"/>
        <v>83349</v>
      </c>
      <c r="D299" s="312">
        <f>5+24+13226+38753+31341</f>
        <v>83349</v>
      </c>
      <c r="E299" s="312">
        <v>0</v>
      </c>
      <c r="F299" s="312">
        <v>0</v>
      </c>
      <c r="G299" s="312">
        <v>0</v>
      </c>
      <c r="H299" s="312">
        <v>0</v>
      </c>
      <c r="I299" s="312">
        <v>0</v>
      </c>
      <c r="J299" s="737"/>
      <c r="K299" s="786"/>
      <c r="L299" s="786"/>
      <c r="M299" s="786"/>
      <c r="N299" s="786"/>
    </row>
    <row r="300" spans="1:16" s="275" customFormat="1" ht="38.25">
      <c r="A300" s="436" t="s">
        <v>210</v>
      </c>
      <c r="B300" s="363" t="s">
        <v>19</v>
      </c>
      <c r="C300" s="312">
        <f t="shared" si="108"/>
        <v>100418</v>
      </c>
      <c r="D300" s="312">
        <f>3+45+3677+40316+56311+66</f>
        <v>100418</v>
      </c>
      <c r="E300" s="312">
        <v>0</v>
      </c>
      <c r="F300" s="312">
        <f>97018-3725-63700-29593</f>
        <v>0</v>
      </c>
      <c r="G300" s="312">
        <v>0</v>
      </c>
      <c r="H300" s="312">
        <v>0</v>
      </c>
      <c r="I300" s="312">
        <v>0</v>
      </c>
      <c r="J300" s="737" t="s">
        <v>684</v>
      </c>
      <c r="K300" s="684"/>
      <c r="L300" s="684"/>
      <c r="M300" s="684"/>
      <c r="N300" s="684"/>
      <c r="O300" s="684"/>
    </row>
    <row r="301" spans="1:16" s="274" customFormat="1">
      <c r="A301" s="372"/>
      <c r="B301" s="282" t="s">
        <v>20</v>
      </c>
      <c r="C301" s="312">
        <f t="shared" si="108"/>
        <v>100418</v>
      </c>
      <c r="D301" s="312">
        <f>3+45+3677+40316+56311+66</f>
        <v>100418</v>
      </c>
      <c r="E301" s="312">
        <v>0</v>
      </c>
      <c r="F301" s="312">
        <f>97018-3725-63700-29593</f>
        <v>0</v>
      </c>
      <c r="G301" s="312">
        <v>0</v>
      </c>
      <c r="H301" s="312">
        <v>0</v>
      </c>
      <c r="I301" s="312">
        <v>0</v>
      </c>
      <c r="J301" s="685"/>
      <c r="K301" s="684"/>
      <c r="L301" s="684"/>
      <c r="M301" s="684"/>
      <c r="N301" s="684"/>
      <c r="O301" s="684"/>
    </row>
    <row r="302" spans="1:16" s="321" customFormat="1">
      <c r="A302" s="355" t="s">
        <v>189</v>
      </c>
      <c r="B302" s="299" t="s">
        <v>19</v>
      </c>
      <c r="C302" s="312">
        <f>C304</f>
        <v>30448</v>
      </c>
      <c r="D302" s="312">
        <f>D304</f>
        <v>30448</v>
      </c>
      <c r="E302" s="312">
        <f t="shared" ref="E302:I303" si="116">E304</f>
        <v>0</v>
      </c>
      <c r="F302" s="312">
        <f t="shared" si="116"/>
        <v>0</v>
      </c>
      <c r="G302" s="312">
        <f t="shared" si="116"/>
        <v>0</v>
      </c>
      <c r="H302" s="312">
        <f t="shared" si="116"/>
        <v>0</v>
      </c>
      <c r="I302" s="312">
        <f t="shared" si="116"/>
        <v>0</v>
      </c>
    </row>
    <row r="303" spans="1:16" s="321" customFormat="1">
      <c r="A303" s="336" t="s">
        <v>45</v>
      </c>
      <c r="B303" s="270" t="s">
        <v>20</v>
      </c>
      <c r="C303" s="319">
        <f>C305</f>
        <v>30448</v>
      </c>
      <c r="D303" s="250">
        <f>D305</f>
        <v>30448</v>
      </c>
      <c r="E303" s="250">
        <f t="shared" si="116"/>
        <v>0</v>
      </c>
      <c r="F303" s="250">
        <f t="shared" si="116"/>
        <v>0</v>
      </c>
      <c r="G303" s="250">
        <f t="shared" si="116"/>
        <v>0</v>
      </c>
      <c r="H303" s="250">
        <f t="shared" si="116"/>
        <v>0</v>
      </c>
      <c r="I303" s="250">
        <f t="shared" si="116"/>
        <v>0</v>
      </c>
    </row>
    <row r="304" spans="1:16" s="51" customFormat="1" ht="25.5" customHeight="1">
      <c r="A304" s="265" t="s">
        <v>123</v>
      </c>
      <c r="B304" s="26" t="s">
        <v>19</v>
      </c>
      <c r="C304" s="57">
        <f t="shared" ref="C304:C309" si="117">D304+E304+F304+G304+H304+I304</f>
        <v>30448</v>
      </c>
      <c r="D304" s="85">
        <f>D306+D308</f>
        <v>30448</v>
      </c>
      <c r="E304" s="85">
        <f t="shared" ref="E304:I305" si="118">E306+E308</f>
        <v>0</v>
      </c>
      <c r="F304" s="85">
        <f t="shared" si="118"/>
        <v>0</v>
      </c>
      <c r="G304" s="85">
        <f t="shared" si="118"/>
        <v>0</v>
      </c>
      <c r="H304" s="85">
        <f t="shared" si="118"/>
        <v>0</v>
      </c>
      <c r="I304" s="85">
        <f t="shared" si="118"/>
        <v>0</v>
      </c>
      <c r="J304" s="321"/>
    </row>
    <row r="305" spans="1:17" s="51" customFormat="1">
      <c r="A305" s="78"/>
      <c r="B305" s="28" t="s">
        <v>20</v>
      </c>
      <c r="C305" s="57">
        <f t="shared" si="117"/>
        <v>30448</v>
      </c>
      <c r="D305" s="85">
        <f>D307+D309</f>
        <v>30448</v>
      </c>
      <c r="E305" s="85">
        <f t="shared" si="118"/>
        <v>0</v>
      </c>
      <c r="F305" s="85">
        <f t="shared" si="118"/>
        <v>0</v>
      </c>
      <c r="G305" s="85">
        <f t="shared" si="118"/>
        <v>0</v>
      </c>
      <c r="H305" s="85">
        <f t="shared" si="118"/>
        <v>0</v>
      </c>
      <c r="I305" s="85">
        <f t="shared" si="118"/>
        <v>0</v>
      </c>
      <c r="J305" s="321"/>
    </row>
    <row r="306" spans="1:17" s="274" customFormat="1" ht="15" customHeight="1">
      <c r="A306" s="774" t="s">
        <v>209</v>
      </c>
      <c r="B306" s="363" t="s">
        <v>19</v>
      </c>
      <c r="C306" s="312">
        <f t="shared" si="117"/>
        <v>3342</v>
      </c>
      <c r="D306" s="312">
        <v>3342</v>
      </c>
      <c r="E306" s="312">
        <v>0</v>
      </c>
      <c r="F306" s="312">
        <v>0</v>
      </c>
      <c r="G306" s="312">
        <v>0</v>
      </c>
      <c r="H306" s="312">
        <v>0</v>
      </c>
      <c r="I306" s="312">
        <v>0</v>
      </c>
      <c r="J306" s="726"/>
      <c r="K306" s="782"/>
      <c r="L306" s="782"/>
      <c r="M306" s="782"/>
      <c r="N306" s="782"/>
      <c r="O306" s="782"/>
    </row>
    <row r="307" spans="1:17" s="274" customFormat="1" ht="38.25" customHeight="1">
      <c r="A307" s="775"/>
      <c r="B307" s="282" t="s">
        <v>20</v>
      </c>
      <c r="C307" s="312">
        <f t="shared" si="117"/>
        <v>3342</v>
      </c>
      <c r="D307" s="312">
        <v>3342</v>
      </c>
      <c r="E307" s="312">
        <v>0</v>
      </c>
      <c r="F307" s="312">
        <v>0</v>
      </c>
      <c r="G307" s="312">
        <v>0</v>
      </c>
      <c r="H307" s="312">
        <v>0</v>
      </c>
      <c r="I307" s="312">
        <v>0</v>
      </c>
      <c r="J307" s="726"/>
      <c r="K307" s="782"/>
      <c r="L307" s="782"/>
      <c r="M307" s="782"/>
      <c r="N307" s="782"/>
      <c r="O307" s="782"/>
    </row>
    <row r="308" spans="1:17" s="275" customFormat="1" ht="38.25">
      <c r="A308" s="436" t="s">
        <v>210</v>
      </c>
      <c r="B308" s="363" t="s">
        <v>19</v>
      </c>
      <c r="C308" s="312">
        <f t="shared" si="117"/>
        <v>27106</v>
      </c>
      <c r="D308" s="312">
        <f>823+26283</f>
        <v>27106</v>
      </c>
      <c r="E308" s="312">
        <v>0</v>
      </c>
      <c r="F308" s="312">
        <v>0</v>
      </c>
      <c r="G308" s="312">
        <v>0</v>
      </c>
      <c r="H308" s="312">
        <v>0</v>
      </c>
      <c r="I308" s="312">
        <v>0</v>
      </c>
      <c r="J308" s="737"/>
      <c r="K308" s="729"/>
      <c r="L308" s="729"/>
      <c r="M308" s="729"/>
      <c r="N308" s="729"/>
      <c r="O308" s="729"/>
    </row>
    <row r="309" spans="1:17" s="274" customFormat="1">
      <c r="A309" s="372"/>
      <c r="B309" s="282" t="s">
        <v>20</v>
      </c>
      <c r="C309" s="312">
        <f t="shared" si="117"/>
        <v>27106</v>
      </c>
      <c r="D309" s="312">
        <f>823+26283</f>
        <v>27106</v>
      </c>
      <c r="E309" s="312">
        <v>0</v>
      </c>
      <c r="F309" s="312">
        <v>0</v>
      </c>
      <c r="G309" s="312">
        <v>0</v>
      </c>
      <c r="H309" s="312">
        <v>0</v>
      </c>
      <c r="I309" s="312">
        <v>0</v>
      </c>
      <c r="J309" s="730"/>
      <c r="K309" s="729"/>
      <c r="L309" s="729"/>
      <c r="M309" s="729"/>
      <c r="N309" s="729"/>
      <c r="O309" s="729"/>
    </row>
    <row r="310" spans="1:17" s="51" customFormat="1">
      <c r="A310" s="230" t="s">
        <v>76</v>
      </c>
      <c r="B310" s="231" t="s">
        <v>19</v>
      </c>
      <c r="C310" s="213">
        <f t="shared" si="108"/>
        <v>582287.29</v>
      </c>
      <c r="D310" s="213">
        <f t="shared" ref="D310:I313" si="119">D312</f>
        <v>107508.06</v>
      </c>
      <c r="E310" s="213">
        <f t="shared" si="119"/>
        <v>37244</v>
      </c>
      <c r="F310" s="213">
        <f t="shared" si="119"/>
        <v>146339.41</v>
      </c>
      <c r="G310" s="213">
        <f t="shared" si="119"/>
        <v>187302.72000000003</v>
      </c>
      <c r="H310" s="213">
        <f t="shared" si="119"/>
        <v>14999.04</v>
      </c>
      <c r="I310" s="213">
        <f t="shared" si="119"/>
        <v>88894.060000000012</v>
      </c>
    </row>
    <row r="311" spans="1:17" s="51" customFormat="1">
      <c r="A311" s="232"/>
      <c r="B311" s="215" t="s">
        <v>20</v>
      </c>
      <c r="C311" s="213">
        <f t="shared" si="108"/>
        <v>582287.29</v>
      </c>
      <c r="D311" s="213">
        <f t="shared" si="119"/>
        <v>107508.06</v>
      </c>
      <c r="E311" s="213">
        <f t="shared" si="119"/>
        <v>37244</v>
      </c>
      <c r="F311" s="213">
        <f t="shared" si="119"/>
        <v>146339.41</v>
      </c>
      <c r="G311" s="213">
        <f t="shared" si="119"/>
        <v>187302.72000000003</v>
      </c>
      <c r="H311" s="213">
        <f t="shared" si="119"/>
        <v>14999.04</v>
      </c>
      <c r="I311" s="213">
        <f t="shared" si="119"/>
        <v>88894.060000000012</v>
      </c>
    </row>
    <row r="312" spans="1:17">
      <c r="A312" s="109" t="s">
        <v>64</v>
      </c>
      <c r="B312" s="99" t="s">
        <v>19</v>
      </c>
      <c r="C312" s="100">
        <f t="shared" si="108"/>
        <v>582287.29</v>
      </c>
      <c r="D312" s="101">
        <f t="shared" si="119"/>
        <v>107508.06</v>
      </c>
      <c r="E312" s="95">
        <f t="shared" si="119"/>
        <v>37244</v>
      </c>
      <c r="F312" s="95">
        <f t="shared" si="119"/>
        <v>146339.41</v>
      </c>
      <c r="G312" s="101">
        <f t="shared" si="119"/>
        <v>187302.72000000003</v>
      </c>
      <c r="H312" s="101">
        <f t="shared" si="119"/>
        <v>14999.04</v>
      </c>
      <c r="I312" s="101">
        <f t="shared" si="119"/>
        <v>88894.060000000012</v>
      </c>
      <c r="J312" s="80"/>
    </row>
    <row r="313" spans="1:17">
      <c r="A313" s="102"/>
      <c r="B313" s="103" t="s">
        <v>20</v>
      </c>
      <c r="C313" s="100">
        <f t="shared" si="108"/>
        <v>582287.29</v>
      </c>
      <c r="D313" s="101">
        <f t="shared" si="119"/>
        <v>107508.06</v>
      </c>
      <c r="E313" s="95">
        <f t="shared" si="119"/>
        <v>37244</v>
      </c>
      <c r="F313" s="95">
        <f t="shared" si="119"/>
        <v>146339.41</v>
      </c>
      <c r="G313" s="101">
        <f t="shared" si="119"/>
        <v>187302.72000000003</v>
      </c>
      <c r="H313" s="101">
        <f t="shared" si="119"/>
        <v>14999.04</v>
      </c>
      <c r="I313" s="101">
        <f t="shared" si="119"/>
        <v>88894.060000000012</v>
      </c>
    </row>
    <row r="314" spans="1:17">
      <c r="A314" s="233" t="s">
        <v>48</v>
      </c>
      <c r="B314" s="231" t="s">
        <v>19</v>
      </c>
      <c r="C314" s="213">
        <f t="shared" si="108"/>
        <v>582287.29</v>
      </c>
      <c r="D314" s="213">
        <f>D316+D318+D320+D322+D324+D326+D328+D330+D332+D334+D336+D338+D340+D342+D344+D346+D348+D350+D352+D354+D356+D358+D360+D362+D364+D366+D368+D370+D372+D374+D376+D378+D380</f>
        <v>107508.06</v>
      </c>
      <c r="E314" s="213">
        <f t="shared" ref="E314:I314" si="120">E316+E318+E320+E322+E324+E326+E328+E330+E332+E334+E336+E338+E340+E342+E344+E346+E348+E350+E352+E354+E356+E358+E360+E362+E364+E366+E368+E370+E372+E374+E376+E378+E380</f>
        <v>37244</v>
      </c>
      <c r="F314" s="213">
        <f t="shared" si="120"/>
        <v>146339.41</v>
      </c>
      <c r="G314" s="213">
        <f t="shared" si="120"/>
        <v>187302.72000000003</v>
      </c>
      <c r="H314" s="213">
        <f t="shared" si="120"/>
        <v>14999.04</v>
      </c>
      <c r="I314" s="213">
        <f t="shared" si="120"/>
        <v>88894.060000000012</v>
      </c>
    </row>
    <row r="315" spans="1:17">
      <c r="A315" s="233"/>
      <c r="B315" s="215" t="s">
        <v>20</v>
      </c>
      <c r="C315" s="213">
        <f t="shared" si="108"/>
        <v>582287.29</v>
      </c>
      <c r="D315" s="213">
        <f>D317+D319+D321+D323+D325+D327+D329+D331+D333+D335+D337+D339+D341+D343+D345+D347+D349+D351+D353+D355+D357+D359+D361+D363+D365+D367+D369+D371+D373+D375+D377+D379+D381</f>
        <v>107508.06</v>
      </c>
      <c r="E315" s="213">
        <f t="shared" ref="E315:I315" si="121">E317+E319+E321+E323+E325+E327+E329+E331+E333+E335+E337+E339+E341+E343+E345+E347+E349+E351+E353+E355+E357+E359+E361+E363+E365+E367+E369+E371+E373+E375+E377+E379+E381</f>
        <v>37244</v>
      </c>
      <c r="F315" s="213">
        <f t="shared" si="121"/>
        <v>146339.41</v>
      </c>
      <c r="G315" s="213">
        <f t="shared" si="121"/>
        <v>187302.72000000003</v>
      </c>
      <c r="H315" s="213">
        <f t="shared" si="121"/>
        <v>14999.04</v>
      </c>
      <c r="I315" s="213">
        <f t="shared" si="121"/>
        <v>88894.060000000012</v>
      </c>
    </row>
    <row r="316" spans="1:17" s="191" customFormat="1" ht="27.75" customHeight="1">
      <c r="A316" s="98" t="s">
        <v>538</v>
      </c>
      <c r="B316" s="26" t="s">
        <v>19</v>
      </c>
      <c r="C316" s="85">
        <f t="shared" si="108"/>
        <v>6479</v>
      </c>
      <c r="D316" s="85">
        <f>D317</f>
        <v>6449.36</v>
      </c>
      <c r="E316" s="85">
        <v>0</v>
      </c>
      <c r="F316" s="85">
        <v>0</v>
      </c>
      <c r="G316" s="85">
        <v>0</v>
      </c>
      <c r="H316" s="85">
        <v>0</v>
      </c>
      <c r="I316" s="85">
        <f>80-50.36</f>
        <v>29.64</v>
      </c>
      <c r="J316" s="783" t="s">
        <v>167</v>
      </c>
      <c r="K316" s="784"/>
      <c r="L316" s="784"/>
      <c r="M316" s="784"/>
      <c r="N316" s="785"/>
      <c r="O316" s="785"/>
    </row>
    <row r="317" spans="1:17" s="256" customFormat="1">
      <c r="A317" s="96"/>
      <c r="B317" s="28" t="s">
        <v>20</v>
      </c>
      <c r="C317" s="85">
        <f>D317+E317+F317+G317+H317+I317</f>
        <v>6479</v>
      </c>
      <c r="D317" s="85">
        <f>6399+50.36</f>
        <v>6449.36</v>
      </c>
      <c r="E317" s="85">
        <v>0</v>
      </c>
      <c r="F317" s="85">
        <v>0</v>
      </c>
      <c r="G317" s="85">
        <v>0</v>
      </c>
      <c r="H317" s="85">
        <v>0</v>
      </c>
      <c r="I317" s="85">
        <f>80-50.36</f>
        <v>29.64</v>
      </c>
      <c r="J317" s="783"/>
      <c r="K317" s="784"/>
      <c r="L317" s="784"/>
      <c r="M317" s="784"/>
      <c r="N317" s="785"/>
      <c r="O317" s="785"/>
    </row>
    <row r="318" spans="1:17" s="255" customFormat="1" ht="25.5">
      <c r="A318" s="260" t="s">
        <v>706</v>
      </c>
      <c r="B318" s="269" t="s">
        <v>19</v>
      </c>
      <c r="C318" s="250">
        <f t="shared" ref="C318:C323" si="122">D318+E318+F318+G318+H318+I318</f>
        <v>2305.5300000000002</v>
      </c>
      <c r="D318" s="250">
        <f>1692.22+595.25</f>
        <v>2287.4700000000003</v>
      </c>
      <c r="E318" s="250">
        <v>0</v>
      </c>
      <c r="F318" s="250">
        <v>0.84</v>
      </c>
      <c r="G318" s="250">
        <v>0</v>
      </c>
      <c r="H318" s="250">
        <v>17.22</v>
      </c>
      <c r="I318" s="250">
        <f>2708-1692-1016</f>
        <v>0</v>
      </c>
      <c r="J318" s="780" t="s">
        <v>273</v>
      </c>
      <c r="K318" s="781"/>
      <c r="L318" s="781"/>
      <c r="M318" s="781"/>
      <c r="N318" s="781"/>
      <c r="O318" s="781"/>
      <c r="P318" s="781"/>
      <c r="Q318" s="781"/>
    </row>
    <row r="319" spans="1:17" s="255" customFormat="1">
      <c r="A319" s="323"/>
      <c r="B319" s="270" t="s">
        <v>20</v>
      </c>
      <c r="C319" s="250">
        <f t="shared" si="122"/>
        <v>2305.5300000000002</v>
      </c>
      <c r="D319" s="250">
        <f>1692.22+595.25</f>
        <v>2287.4700000000003</v>
      </c>
      <c r="E319" s="250">
        <v>0</v>
      </c>
      <c r="F319" s="250">
        <v>0.84</v>
      </c>
      <c r="G319" s="250">
        <v>0</v>
      </c>
      <c r="H319" s="250">
        <v>17.22</v>
      </c>
      <c r="I319" s="250">
        <f>2708-1692-1016</f>
        <v>0</v>
      </c>
      <c r="J319" s="780"/>
      <c r="K319" s="781"/>
      <c r="L319" s="781"/>
      <c r="M319" s="781"/>
      <c r="N319" s="781"/>
      <c r="O319" s="781"/>
      <c r="P319" s="781"/>
      <c r="Q319" s="781"/>
    </row>
    <row r="320" spans="1:17" s="255" customFormat="1" ht="25.5">
      <c r="A320" s="260" t="s">
        <v>707</v>
      </c>
      <c r="B320" s="269" t="s">
        <v>19</v>
      </c>
      <c r="C320" s="250">
        <f t="shared" si="122"/>
        <v>4616.1299999999992</v>
      </c>
      <c r="D320" s="250">
        <f>D321</f>
        <v>3720.79</v>
      </c>
      <c r="E320" s="250">
        <v>101</v>
      </c>
      <c r="F320" s="250">
        <v>237.68</v>
      </c>
      <c r="G320" s="250">
        <v>1.43</v>
      </c>
      <c r="H320" s="250">
        <v>555.23</v>
      </c>
      <c r="I320" s="250">
        <v>0</v>
      </c>
      <c r="J320" s="780" t="s">
        <v>472</v>
      </c>
      <c r="K320" s="781"/>
      <c r="L320" s="781"/>
      <c r="M320" s="781"/>
      <c r="N320" s="781"/>
      <c r="O320" s="781"/>
    </row>
    <row r="321" spans="1:17" s="255" customFormat="1">
      <c r="A321" s="323"/>
      <c r="B321" s="270" t="s">
        <v>20</v>
      </c>
      <c r="C321" s="250">
        <f t="shared" si="122"/>
        <v>4616.1299999999992</v>
      </c>
      <c r="D321" s="250">
        <f>965.57+2241.48+513.74</f>
        <v>3720.79</v>
      </c>
      <c r="E321" s="250">
        <v>101</v>
      </c>
      <c r="F321" s="250">
        <v>237.68</v>
      </c>
      <c r="G321" s="250">
        <v>1.43</v>
      </c>
      <c r="H321" s="250">
        <v>555.23</v>
      </c>
      <c r="I321" s="250">
        <v>0</v>
      </c>
      <c r="J321" s="780"/>
      <c r="K321" s="781"/>
      <c r="L321" s="781"/>
      <c r="M321" s="781"/>
      <c r="N321" s="781"/>
      <c r="O321" s="781"/>
    </row>
    <row r="322" spans="1:17" s="326" customFormat="1" ht="25.5">
      <c r="A322" s="260" t="s">
        <v>976</v>
      </c>
      <c r="B322" s="269" t="s">
        <v>19</v>
      </c>
      <c r="C322" s="250">
        <f t="shared" si="122"/>
        <v>28131.45</v>
      </c>
      <c r="D322" s="250">
        <f>D323</f>
        <v>140.93</v>
      </c>
      <c r="E322" s="250">
        <v>493</v>
      </c>
      <c r="F322" s="250">
        <v>5000</v>
      </c>
      <c r="G322" s="250">
        <v>10000</v>
      </c>
      <c r="H322" s="250">
        <v>12497.52</v>
      </c>
      <c r="I322" s="250">
        <v>0</v>
      </c>
      <c r="J322" s="734" t="s">
        <v>659</v>
      </c>
      <c r="K322" s="778"/>
      <c r="L322" s="778"/>
      <c r="M322" s="778"/>
      <c r="N322" s="778"/>
      <c r="O322" s="778"/>
      <c r="P322" s="778"/>
      <c r="Q322" s="778"/>
    </row>
    <row r="323" spans="1:17" s="326" customFormat="1">
      <c r="A323" s="323"/>
      <c r="B323" s="270" t="s">
        <v>20</v>
      </c>
      <c r="C323" s="250">
        <f t="shared" si="122"/>
        <v>28131.45</v>
      </c>
      <c r="D323" s="250">
        <f>48.81+92.12</f>
        <v>140.93</v>
      </c>
      <c r="E323" s="250">
        <v>493</v>
      </c>
      <c r="F323" s="250">
        <v>5000</v>
      </c>
      <c r="G323" s="250">
        <v>10000</v>
      </c>
      <c r="H323" s="250">
        <v>12497.52</v>
      </c>
      <c r="I323" s="250">
        <v>0</v>
      </c>
      <c r="J323" s="734"/>
      <c r="K323" s="778"/>
      <c r="L323" s="778"/>
      <c r="M323" s="778"/>
      <c r="N323" s="778"/>
      <c r="O323" s="778"/>
      <c r="P323" s="778"/>
      <c r="Q323" s="778"/>
    </row>
    <row r="324" spans="1:17" s="322" customFormat="1" ht="15.75" customHeight="1">
      <c r="A324" s="776" t="s">
        <v>977</v>
      </c>
      <c r="B324" s="269" t="s">
        <v>19</v>
      </c>
      <c r="C324" s="250">
        <f>D324+E324+F324+G324+H324+I324</f>
        <v>5267</v>
      </c>
      <c r="D324" s="250">
        <f>D325</f>
        <v>1684</v>
      </c>
      <c r="E324" s="250">
        <v>0</v>
      </c>
      <c r="F324" s="250">
        <v>0</v>
      </c>
      <c r="G324" s="250">
        <v>0</v>
      </c>
      <c r="H324" s="250">
        <v>0</v>
      </c>
      <c r="I324" s="250">
        <v>3583</v>
      </c>
    </row>
    <row r="325" spans="1:17" s="322" customFormat="1" ht="11.25" customHeight="1">
      <c r="A325" s="777"/>
      <c r="B325" s="270" t="s">
        <v>20</v>
      </c>
      <c r="C325" s="250">
        <f>D325+E325+F325+G325+H325+I325</f>
        <v>5267</v>
      </c>
      <c r="D325" s="250">
        <f>723+904+57</f>
        <v>1684</v>
      </c>
      <c r="E325" s="250">
        <v>0</v>
      </c>
      <c r="F325" s="250">
        <v>0</v>
      </c>
      <c r="G325" s="250">
        <v>0</v>
      </c>
      <c r="H325" s="250">
        <v>0</v>
      </c>
      <c r="I325" s="250">
        <v>3583</v>
      </c>
    </row>
    <row r="326" spans="1:17" s="326" customFormat="1" ht="18.75" customHeight="1">
      <c r="A326" s="776" t="s">
        <v>978</v>
      </c>
      <c r="B326" s="269" t="s">
        <v>19</v>
      </c>
      <c r="C326" s="250">
        <f>D326+E326+F326+G326+H326+I326</f>
        <v>33602.82</v>
      </c>
      <c r="D326" s="250">
        <f>62.72+4840.96+3677.06+7615.77+15472.48</f>
        <v>31668.989999999998</v>
      </c>
      <c r="E326" s="250">
        <v>0</v>
      </c>
      <c r="F326" s="250">
        <v>0</v>
      </c>
      <c r="G326" s="250">
        <v>4.76</v>
      </c>
      <c r="H326" s="250">
        <v>1929.07</v>
      </c>
      <c r="I326" s="250">
        <v>0</v>
      </c>
      <c r="J326" s="734" t="s">
        <v>471</v>
      </c>
      <c r="K326" s="778"/>
      <c r="L326" s="778"/>
      <c r="M326" s="778"/>
      <c r="N326" s="778"/>
      <c r="O326" s="778"/>
      <c r="P326" s="779"/>
      <c r="Q326" s="779"/>
    </row>
    <row r="327" spans="1:17" s="326" customFormat="1" ht="25.5" customHeight="1">
      <c r="A327" s="777"/>
      <c r="B327" s="270" t="s">
        <v>20</v>
      </c>
      <c r="C327" s="250">
        <f>D327+E327+F327+G327+H327+I327</f>
        <v>33602.82</v>
      </c>
      <c r="D327" s="250">
        <f>62.72+4840.96+3677.06+7615.77+15472.48</f>
        <v>31668.989999999998</v>
      </c>
      <c r="E327" s="250">
        <v>0</v>
      </c>
      <c r="F327" s="250">
        <v>0</v>
      </c>
      <c r="G327" s="250">
        <v>4.76</v>
      </c>
      <c r="H327" s="250">
        <v>1929.07</v>
      </c>
      <c r="I327" s="250">
        <v>0</v>
      </c>
      <c r="J327" s="734"/>
      <c r="K327" s="778"/>
      <c r="L327" s="778"/>
      <c r="M327" s="778"/>
      <c r="N327" s="778"/>
      <c r="O327" s="778"/>
      <c r="P327" s="779"/>
      <c r="Q327" s="779"/>
    </row>
    <row r="328" spans="1:17" s="326" customFormat="1" ht="25.5" customHeight="1">
      <c r="A328" s="260" t="s">
        <v>979</v>
      </c>
      <c r="B328" s="269" t="s">
        <v>19</v>
      </c>
      <c r="C328" s="250">
        <f t="shared" ref="C328:C397" si="123">D328+E328+F328+G328+H328+I328</f>
        <v>80005</v>
      </c>
      <c r="D328" s="250">
        <f>13+1212+1038+18.43</f>
        <v>2281.4299999999998</v>
      </c>
      <c r="E328" s="338">
        <v>0</v>
      </c>
      <c r="F328" s="250">
        <v>0</v>
      </c>
      <c r="G328" s="250">
        <v>0</v>
      </c>
      <c r="H328" s="250">
        <v>0</v>
      </c>
      <c r="I328" s="250">
        <v>77723.570000000007</v>
      </c>
    </row>
    <row r="329" spans="1:17" s="275" customFormat="1" ht="18" customHeight="1">
      <c r="A329" s="339"/>
      <c r="B329" s="270" t="s">
        <v>20</v>
      </c>
      <c r="C329" s="250">
        <f t="shared" si="123"/>
        <v>80005</v>
      </c>
      <c r="D329" s="250">
        <f>13+1212+1038+18.43</f>
        <v>2281.4299999999998</v>
      </c>
      <c r="E329" s="338">
        <v>0</v>
      </c>
      <c r="F329" s="250">
        <v>0</v>
      </c>
      <c r="G329" s="250">
        <v>0</v>
      </c>
      <c r="H329" s="250">
        <v>0</v>
      </c>
      <c r="I329" s="250">
        <v>77723.570000000007</v>
      </c>
    </row>
    <row r="330" spans="1:17" s="256" customFormat="1" ht="27" customHeight="1">
      <c r="A330" s="555" t="s">
        <v>980</v>
      </c>
      <c r="B330" s="269" t="s">
        <v>19</v>
      </c>
      <c r="C330" s="250">
        <f t="shared" si="123"/>
        <v>1938.1999999999998</v>
      </c>
      <c r="D330" s="250">
        <f>60.37+0.37+1.17</f>
        <v>61.91</v>
      </c>
      <c r="E330" s="250">
        <f>200+500</f>
        <v>700</v>
      </c>
      <c r="F330" s="250">
        <v>1176.29</v>
      </c>
      <c r="G330" s="250">
        <v>0</v>
      </c>
      <c r="H330" s="250">
        <v>0</v>
      </c>
      <c r="I330" s="250">
        <v>0</v>
      </c>
      <c r="J330" s="422"/>
    </row>
    <row r="331" spans="1:17" s="257" customFormat="1" ht="17.25" customHeight="1">
      <c r="A331" s="525"/>
      <c r="B331" s="270" t="s">
        <v>20</v>
      </c>
      <c r="C331" s="250">
        <f t="shared" si="123"/>
        <v>1938.1999999999998</v>
      </c>
      <c r="D331" s="250">
        <f>60.37+0.37+1.17</f>
        <v>61.91</v>
      </c>
      <c r="E331" s="250">
        <f>200+500</f>
        <v>700</v>
      </c>
      <c r="F331" s="250">
        <v>1176.29</v>
      </c>
      <c r="G331" s="250">
        <v>0</v>
      </c>
      <c r="H331" s="250">
        <v>0</v>
      </c>
      <c r="I331" s="250">
        <v>0</v>
      </c>
    </row>
    <row r="332" spans="1:17" s="275" customFormat="1" ht="39" customHeight="1">
      <c r="A332" s="532" t="s">
        <v>981</v>
      </c>
      <c r="B332" s="269" t="s">
        <v>19</v>
      </c>
      <c r="C332" s="250">
        <f t="shared" si="123"/>
        <v>14421.33</v>
      </c>
      <c r="D332" s="250">
        <f>245+5699.17+6343.72+2087.44+40.43</f>
        <v>14415.76</v>
      </c>
      <c r="E332" s="338">
        <v>0</v>
      </c>
      <c r="F332" s="250">
        <v>0</v>
      </c>
      <c r="G332" s="250">
        <v>0</v>
      </c>
      <c r="H332" s="250">
        <v>0</v>
      </c>
      <c r="I332" s="250">
        <f>46-40.43</f>
        <v>5.57</v>
      </c>
      <c r="J332" s="747" t="s">
        <v>1007</v>
      </c>
      <c r="K332" s="749"/>
      <c r="L332" s="749"/>
      <c r="M332" s="749"/>
      <c r="N332" s="749"/>
      <c r="O332" s="749"/>
    </row>
    <row r="333" spans="1:17" s="274" customFormat="1" ht="18" customHeight="1">
      <c r="A333" s="342"/>
      <c r="B333" s="282" t="s">
        <v>20</v>
      </c>
      <c r="C333" s="312">
        <f t="shared" si="123"/>
        <v>14421.33</v>
      </c>
      <c r="D333" s="312">
        <f>245+5699.17+6343.72+2087.44+40.43</f>
        <v>14415.76</v>
      </c>
      <c r="E333" s="341">
        <v>0</v>
      </c>
      <c r="F333" s="312">
        <v>0</v>
      </c>
      <c r="G333" s="312">
        <v>0</v>
      </c>
      <c r="H333" s="312">
        <v>0</v>
      </c>
      <c r="I333" s="312">
        <f>46-40.43</f>
        <v>5.57</v>
      </c>
      <c r="J333" s="747"/>
      <c r="K333" s="749"/>
      <c r="L333" s="749"/>
      <c r="M333" s="749"/>
      <c r="N333" s="749"/>
      <c r="O333" s="749"/>
    </row>
    <row r="334" spans="1:17" s="326" customFormat="1" ht="30" customHeight="1">
      <c r="A334" s="559" t="s">
        <v>982</v>
      </c>
      <c r="B334" s="269" t="s">
        <v>19</v>
      </c>
      <c r="C334" s="250">
        <f t="shared" si="123"/>
        <v>1782.85</v>
      </c>
      <c r="D334" s="250">
        <f>3.77+1325.35</f>
        <v>1329.12</v>
      </c>
      <c r="E334" s="338">
        <v>0</v>
      </c>
      <c r="F334" s="250">
        <f>1787-3.77-1190-111.5-28</f>
        <v>453.73</v>
      </c>
      <c r="G334" s="250">
        <v>0</v>
      </c>
      <c r="H334" s="250">
        <v>0</v>
      </c>
      <c r="I334" s="250">
        <v>0</v>
      </c>
      <c r="J334" s="683" t="s">
        <v>1008</v>
      </c>
      <c r="K334" s="684"/>
      <c r="L334" s="684"/>
      <c r="M334" s="684"/>
      <c r="N334" s="684"/>
      <c r="O334" s="684"/>
    </row>
    <row r="335" spans="1:17" s="326" customFormat="1" ht="18" customHeight="1">
      <c r="A335" s="249"/>
      <c r="B335" s="270" t="s">
        <v>20</v>
      </c>
      <c r="C335" s="250">
        <f t="shared" si="123"/>
        <v>1782.85</v>
      </c>
      <c r="D335" s="250">
        <f>3.77+1325.35</f>
        <v>1329.12</v>
      </c>
      <c r="E335" s="338">
        <v>0</v>
      </c>
      <c r="F335" s="250">
        <f>1787-3.77-1190-111.5-28</f>
        <v>453.73</v>
      </c>
      <c r="G335" s="250">
        <v>0</v>
      </c>
      <c r="H335" s="250">
        <v>0</v>
      </c>
      <c r="I335" s="250">
        <v>0</v>
      </c>
      <c r="J335" s="685"/>
      <c r="K335" s="684"/>
      <c r="L335" s="684"/>
      <c r="M335" s="684"/>
      <c r="N335" s="684"/>
      <c r="O335" s="684"/>
    </row>
    <row r="336" spans="1:17" s="326" customFormat="1" ht="38.25" customHeight="1">
      <c r="A336" s="532" t="s">
        <v>983</v>
      </c>
      <c r="B336" s="269" t="s">
        <v>19</v>
      </c>
      <c r="C336" s="250">
        <f t="shared" si="123"/>
        <v>4643</v>
      </c>
      <c r="D336" s="85">
        <f>248.2+4360.5</f>
        <v>4608.7</v>
      </c>
      <c r="E336" s="344">
        <v>0</v>
      </c>
      <c r="F336" s="250">
        <v>0</v>
      </c>
      <c r="G336" s="250">
        <v>0</v>
      </c>
      <c r="H336" s="250">
        <v>0</v>
      </c>
      <c r="I336" s="85">
        <f>4643-4608.7</f>
        <v>34.300000000000182</v>
      </c>
      <c r="J336" s="792" t="s">
        <v>660</v>
      </c>
      <c r="K336" s="729"/>
      <c r="L336" s="729"/>
      <c r="M336" s="729"/>
      <c r="N336" s="729"/>
      <c r="O336" s="729"/>
      <c r="P336" s="729"/>
    </row>
    <row r="337" spans="1:16" s="257" customFormat="1" ht="18" customHeight="1">
      <c r="A337" s="249"/>
      <c r="B337" s="270" t="s">
        <v>20</v>
      </c>
      <c r="C337" s="85">
        <f t="shared" si="123"/>
        <v>4643</v>
      </c>
      <c r="D337" s="85">
        <f>248.2+4360.5</f>
        <v>4608.7</v>
      </c>
      <c r="E337" s="344">
        <v>0</v>
      </c>
      <c r="F337" s="85">
        <v>0</v>
      </c>
      <c r="G337" s="85">
        <v>0</v>
      </c>
      <c r="H337" s="85">
        <v>0</v>
      </c>
      <c r="I337" s="85">
        <f>4643-4608.7</f>
        <v>34.300000000000182</v>
      </c>
      <c r="J337" s="730"/>
      <c r="K337" s="729"/>
      <c r="L337" s="729"/>
      <c r="M337" s="729"/>
      <c r="N337" s="729"/>
      <c r="O337" s="729"/>
      <c r="P337" s="729"/>
    </row>
    <row r="338" spans="1:16" s="326" customFormat="1" ht="40.5" customHeight="1">
      <c r="A338" s="532" t="s">
        <v>984</v>
      </c>
      <c r="B338" s="269" t="s">
        <v>19</v>
      </c>
      <c r="C338" s="250">
        <f t="shared" si="123"/>
        <v>2568</v>
      </c>
      <c r="D338" s="250">
        <f>139+2429</f>
        <v>2568</v>
      </c>
      <c r="E338" s="338">
        <v>0</v>
      </c>
      <c r="F338" s="250">
        <v>0</v>
      </c>
      <c r="G338" s="250">
        <v>0</v>
      </c>
      <c r="H338" s="250">
        <v>0</v>
      </c>
      <c r="I338" s="250">
        <v>0</v>
      </c>
      <c r="J338" s="793" t="s">
        <v>658</v>
      </c>
      <c r="K338" s="684"/>
      <c r="L338" s="684"/>
      <c r="M338" s="684"/>
      <c r="N338" s="684"/>
      <c r="O338" s="684"/>
      <c r="P338" s="684"/>
    </row>
    <row r="339" spans="1:16" s="275" customFormat="1" ht="18" customHeight="1">
      <c r="A339" s="249"/>
      <c r="B339" s="270" t="s">
        <v>20</v>
      </c>
      <c r="C339" s="250">
        <f t="shared" si="123"/>
        <v>2568</v>
      </c>
      <c r="D339" s="250">
        <f>139+2429</f>
        <v>2568</v>
      </c>
      <c r="E339" s="338">
        <v>0</v>
      </c>
      <c r="F339" s="250">
        <v>0</v>
      </c>
      <c r="G339" s="250">
        <v>0</v>
      </c>
      <c r="H339" s="250">
        <v>0</v>
      </c>
      <c r="I339" s="250">
        <v>0</v>
      </c>
      <c r="J339" s="685"/>
      <c r="K339" s="684"/>
      <c r="L339" s="684"/>
      <c r="M339" s="684"/>
      <c r="N339" s="684"/>
      <c r="O339" s="684"/>
      <c r="P339" s="684"/>
    </row>
    <row r="340" spans="1:16" s="275" customFormat="1" ht="26.25" customHeight="1">
      <c r="A340" s="340" t="s">
        <v>985</v>
      </c>
      <c r="B340" s="299" t="s">
        <v>19</v>
      </c>
      <c r="C340" s="312">
        <f t="shared" si="123"/>
        <v>10095.76</v>
      </c>
      <c r="D340" s="312">
        <f>8047+2030</f>
        <v>10077</v>
      </c>
      <c r="E340" s="341">
        <v>0</v>
      </c>
      <c r="F340" s="312">
        <v>0</v>
      </c>
      <c r="G340" s="312">
        <v>0</v>
      </c>
      <c r="H340" s="312">
        <v>0</v>
      </c>
      <c r="I340" s="312">
        <v>18.760000000000002</v>
      </c>
      <c r="J340" s="747" t="s">
        <v>1006</v>
      </c>
      <c r="K340" s="684"/>
      <c r="L340" s="684"/>
      <c r="M340" s="684"/>
      <c r="N340" s="684"/>
      <c r="O340" s="684"/>
      <c r="P340" s="684"/>
    </row>
    <row r="341" spans="1:16" s="275" customFormat="1" ht="18" customHeight="1">
      <c r="A341" s="268"/>
      <c r="B341" s="282" t="s">
        <v>20</v>
      </c>
      <c r="C341" s="312">
        <f t="shared" si="123"/>
        <v>10095.76</v>
      </c>
      <c r="D341" s="312">
        <f>8047+2030</f>
        <v>10077</v>
      </c>
      <c r="E341" s="341">
        <v>0</v>
      </c>
      <c r="F341" s="312">
        <v>0</v>
      </c>
      <c r="G341" s="312">
        <v>0</v>
      </c>
      <c r="H341" s="312">
        <v>0</v>
      </c>
      <c r="I341" s="312">
        <v>18.760000000000002</v>
      </c>
      <c r="J341" s="685"/>
      <c r="K341" s="684"/>
      <c r="L341" s="684"/>
      <c r="M341" s="684"/>
      <c r="N341" s="684"/>
      <c r="O341" s="684"/>
      <c r="P341" s="684"/>
    </row>
    <row r="342" spans="1:16" s="275" customFormat="1" ht="26.25" customHeight="1">
      <c r="A342" s="531" t="s">
        <v>986</v>
      </c>
      <c r="B342" s="299" t="s">
        <v>19</v>
      </c>
      <c r="C342" s="312">
        <f t="shared" si="123"/>
        <v>9213.57</v>
      </c>
      <c r="D342" s="312">
        <f>22+4295.21+1194.6</f>
        <v>5511.8099999999995</v>
      </c>
      <c r="E342" s="341">
        <v>150</v>
      </c>
      <c r="F342" s="312">
        <v>0</v>
      </c>
      <c r="G342" s="312">
        <v>0</v>
      </c>
      <c r="H342" s="312">
        <v>0</v>
      </c>
      <c r="I342" s="312">
        <f>9213.57-5511.81-150</f>
        <v>3551.7599999999993</v>
      </c>
      <c r="J342" s="794" t="s">
        <v>470</v>
      </c>
      <c r="K342" s="795"/>
      <c r="L342" s="795"/>
      <c r="M342" s="795"/>
      <c r="N342" s="795"/>
      <c r="O342" s="795"/>
    </row>
    <row r="343" spans="1:16" s="326" customFormat="1" ht="15.75" customHeight="1">
      <c r="A343" s="268"/>
      <c r="B343" s="282" t="s">
        <v>20</v>
      </c>
      <c r="C343" s="312">
        <f t="shared" si="123"/>
        <v>9213.57</v>
      </c>
      <c r="D343" s="312">
        <f>22+4295.21+1194.6</f>
        <v>5511.8099999999995</v>
      </c>
      <c r="E343" s="341">
        <v>150</v>
      </c>
      <c r="F343" s="312">
        <v>0</v>
      </c>
      <c r="G343" s="312">
        <v>0</v>
      </c>
      <c r="H343" s="312">
        <v>0</v>
      </c>
      <c r="I343" s="312">
        <f>9213.57-5511.81-150</f>
        <v>3551.7599999999993</v>
      </c>
      <c r="J343" s="794"/>
      <c r="K343" s="795"/>
      <c r="L343" s="795"/>
      <c r="M343" s="795"/>
      <c r="N343" s="795"/>
      <c r="O343" s="795"/>
    </row>
    <row r="344" spans="1:16" s="256" customFormat="1" ht="28.5" customHeight="1">
      <c r="A344" s="436" t="s">
        <v>987</v>
      </c>
      <c r="B344" s="299" t="s">
        <v>19</v>
      </c>
      <c r="C344" s="312">
        <f t="shared" si="123"/>
        <v>15893.11</v>
      </c>
      <c r="D344" s="312">
        <f>0.1+1013.03+0.85</f>
        <v>1013.98</v>
      </c>
      <c r="E344" s="341">
        <v>5500</v>
      </c>
      <c r="F344" s="312">
        <f>1854.43+6024.7+1500</f>
        <v>9379.130000000001</v>
      </c>
      <c r="G344" s="312">
        <v>0</v>
      </c>
      <c r="H344" s="312">
        <v>0</v>
      </c>
      <c r="I344" s="312">
        <v>0</v>
      </c>
      <c r="J344" s="783" t="s">
        <v>571</v>
      </c>
      <c r="K344" s="729"/>
      <c r="L344" s="729"/>
      <c r="M344" s="729"/>
      <c r="N344" s="729"/>
      <c r="O344" s="729"/>
    </row>
    <row r="345" spans="1:16" s="256" customFormat="1" ht="15.75" customHeight="1">
      <c r="A345" s="268"/>
      <c r="B345" s="282" t="s">
        <v>20</v>
      </c>
      <c r="C345" s="312">
        <f t="shared" si="123"/>
        <v>15893.11</v>
      </c>
      <c r="D345" s="312">
        <f>0.1+1013.03+0.85</f>
        <v>1013.98</v>
      </c>
      <c r="E345" s="341">
        <v>5500</v>
      </c>
      <c r="F345" s="312">
        <f>1854.43+6024.7+1500</f>
        <v>9379.130000000001</v>
      </c>
      <c r="G345" s="312">
        <v>0</v>
      </c>
      <c r="H345" s="312">
        <v>0</v>
      </c>
      <c r="I345" s="312">
        <v>0</v>
      </c>
      <c r="J345" s="730"/>
      <c r="K345" s="729"/>
      <c r="L345" s="729"/>
      <c r="M345" s="729"/>
      <c r="N345" s="729"/>
      <c r="O345" s="729"/>
    </row>
    <row r="346" spans="1:16" s="275" customFormat="1" ht="27.75" customHeight="1">
      <c r="A346" s="436" t="s">
        <v>988</v>
      </c>
      <c r="B346" s="299" t="s">
        <v>19</v>
      </c>
      <c r="C346" s="312">
        <f t="shared" si="123"/>
        <v>10732.17</v>
      </c>
      <c r="D346" s="312">
        <f>0.1+1.63+24.76</f>
        <v>26.490000000000002</v>
      </c>
      <c r="E346" s="341">
        <v>200</v>
      </c>
      <c r="F346" s="312">
        <f>896.13+2000</f>
        <v>2896.13</v>
      </c>
      <c r="G346" s="312">
        <f>2000+5609.55</f>
        <v>7609.55</v>
      </c>
      <c r="H346" s="312">
        <v>0</v>
      </c>
      <c r="I346" s="312">
        <v>0</v>
      </c>
      <c r="J346" s="716" t="s">
        <v>530</v>
      </c>
      <c r="K346" s="788"/>
      <c r="L346" s="788"/>
      <c r="M346" s="788"/>
      <c r="N346" s="788"/>
      <c r="O346" s="788"/>
    </row>
    <row r="347" spans="1:16" s="326" customFormat="1" ht="15.75" customHeight="1">
      <c r="A347" s="249"/>
      <c r="B347" s="270" t="s">
        <v>20</v>
      </c>
      <c r="C347" s="250">
        <f t="shared" si="123"/>
        <v>10732.17</v>
      </c>
      <c r="D347" s="250">
        <f>0.1+1.63+24.76</f>
        <v>26.490000000000002</v>
      </c>
      <c r="E347" s="338">
        <v>200</v>
      </c>
      <c r="F347" s="250">
        <f>896.13+2000</f>
        <v>2896.13</v>
      </c>
      <c r="G347" s="250">
        <f>2000+5609.55</f>
        <v>7609.55</v>
      </c>
      <c r="H347" s="250">
        <v>0</v>
      </c>
      <c r="I347" s="250">
        <v>0</v>
      </c>
      <c r="J347" s="789"/>
      <c r="K347" s="788"/>
      <c r="L347" s="788"/>
      <c r="M347" s="788"/>
      <c r="N347" s="788"/>
      <c r="O347" s="788"/>
    </row>
    <row r="348" spans="1:16" s="326" customFormat="1" ht="27.75" customHeight="1">
      <c r="A348" s="555" t="s">
        <v>989</v>
      </c>
      <c r="B348" s="269" t="s">
        <v>19</v>
      </c>
      <c r="C348" s="250">
        <f t="shared" si="123"/>
        <v>8928.4</v>
      </c>
      <c r="D348" s="250">
        <f>0.1+13.92+17.18</f>
        <v>31.2</v>
      </c>
      <c r="E348" s="338">
        <v>3300</v>
      </c>
      <c r="F348" s="250">
        <f>2000+2673.99+923.21</f>
        <v>5597.2</v>
      </c>
      <c r="G348" s="250">
        <v>0</v>
      </c>
      <c r="H348" s="250">
        <v>0</v>
      </c>
      <c r="I348" s="250">
        <v>0</v>
      </c>
      <c r="J348" s="716" t="s">
        <v>533</v>
      </c>
      <c r="K348" s="787"/>
      <c r="L348" s="787"/>
      <c r="M348" s="787"/>
      <c r="N348" s="787"/>
    </row>
    <row r="349" spans="1:16" s="326" customFormat="1" ht="15.75" customHeight="1">
      <c r="A349" s="249"/>
      <c r="B349" s="270" t="s">
        <v>20</v>
      </c>
      <c r="C349" s="250">
        <f t="shared" si="123"/>
        <v>8928.4</v>
      </c>
      <c r="D349" s="250">
        <f>0.1+13.92+17.18</f>
        <v>31.2</v>
      </c>
      <c r="E349" s="338">
        <v>3300</v>
      </c>
      <c r="F349" s="250">
        <f>2000+2673.99+923.21</f>
        <v>5597.2</v>
      </c>
      <c r="G349" s="250">
        <v>0</v>
      </c>
      <c r="H349" s="250">
        <v>0</v>
      </c>
      <c r="I349" s="250">
        <v>0</v>
      </c>
    </row>
    <row r="350" spans="1:16" s="256" customFormat="1" ht="26.25" customHeight="1">
      <c r="A350" s="555" t="s">
        <v>990</v>
      </c>
      <c r="B350" s="269" t="s">
        <v>19</v>
      </c>
      <c r="C350" s="250">
        <f t="shared" si="123"/>
        <v>35841.879999999997</v>
      </c>
      <c r="D350" s="250">
        <f>0.1+26.92+58.77</f>
        <v>85.79</v>
      </c>
      <c r="E350" s="338">
        <v>550</v>
      </c>
      <c r="F350" s="250">
        <f>6182.15+8000</f>
        <v>14182.15</v>
      </c>
      <c r="G350" s="250">
        <f>20000+1023.94</f>
        <v>21023.94</v>
      </c>
      <c r="H350" s="250">
        <v>0</v>
      </c>
      <c r="I350" s="250">
        <v>0</v>
      </c>
      <c r="J350" s="422"/>
      <c r="K350" s="785" t="s">
        <v>573</v>
      </c>
      <c r="L350" s="785"/>
      <c r="M350" s="785"/>
      <c r="N350" s="785"/>
      <c r="O350" s="785"/>
      <c r="P350" s="785"/>
    </row>
    <row r="351" spans="1:16" s="256" customFormat="1" ht="15.75" customHeight="1">
      <c r="A351" s="249"/>
      <c r="B351" s="270" t="s">
        <v>20</v>
      </c>
      <c r="C351" s="250">
        <f t="shared" si="123"/>
        <v>35841.879999999997</v>
      </c>
      <c r="D351" s="250">
        <f>0.1+26.92+58.77</f>
        <v>85.79</v>
      </c>
      <c r="E351" s="338">
        <v>550</v>
      </c>
      <c r="F351" s="250">
        <f>6182.15+8000</f>
        <v>14182.15</v>
      </c>
      <c r="G351" s="250">
        <f>20000+1023.94</f>
        <v>21023.94</v>
      </c>
      <c r="H351" s="250">
        <v>0</v>
      </c>
      <c r="I351" s="250">
        <v>0</v>
      </c>
    </row>
    <row r="352" spans="1:16" s="326" customFormat="1" ht="27.75" customHeight="1">
      <c r="A352" s="555" t="s">
        <v>991</v>
      </c>
      <c r="B352" s="269" t="s">
        <v>19</v>
      </c>
      <c r="C352" s="250">
        <f t="shared" si="123"/>
        <v>7418.5300000000007</v>
      </c>
      <c r="D352" s="250">
        <f>0.1+30.97+36.08</f>
        <v>67.150000000000006</v>
      </c>
      <c r="E352" s="338">
        <v>3300</v>
      </c>
      <c r="F352" s="250">
        <f>684.75+2666.63+700</f>
        <v>4051.38</v>
      </c>
      <c r="G352" s="250">
        <v>0</v>
      </c>
      <c r="H352" s="250">
        <v>0</v>
      </c>
      <c r="I352" s="250">
        <v>0</v>
      </c>
      <c r="J352" s="716" t="s">
        <v>531</v>
      </c>
      <c r="K352" s="788"/>
      <c r="L352" s="788"/>
      <c r="M352" s="788"/>
      <c r="N352" s="788"/>
      <c r="O352" s="788"/>
      <c r="P352" s="788"/>
    </row>
    <row r="353" spans="1:17" s="322" customFormat="1" ht="15.75" customHeight="1">
      <c r="A353" s="249"/>
      <c r="B353" s="270" t="s">
        <v>20</v>
      </c>
      <c r="C353" s="250">
        <f t="shared" si="123"/>
        <v>7418.5300000000007</v>
      </c>
      <c r="D353" s="250">
        <f>0.1+30.97+36.08</f>
        <v>67.150000000000006</v>
      </c>
      <c r="E353" s="338">
        <v>3300</v>
      </c>
      <c r="F353" s="250">
        <f>684.75+2666.63+700</f>
        <v>4051.38</v>
      </c>
      <c r="G353" s="250">
        <v>0</v>
      </c>
      <c r="H353" s="250">
        <v>0</v>
      </c>
      <c r="I353" s="250">
        <v>0</v>
      </c>
      <c r="J353" s="789"/>
      <c r="K353" s="788"/>
      <c r="L353" s="788"/>
      <c r="M353" s="788"/>
      <c r="N353" s="788"/>
      <c r="O353" s="788"/>
      <c r="P353" s="788"/>
    </row>
    <row r="354" spans="1:17" s="256" customFormat="1" ht="26.25" customHeight="1">
      <c r="A354" s="555" t="s">
        <v>992</v>
      </c>
      <c r="B354" s="269" t="s">
        <v>19</v>
      </c>
      <c r="C354" s="250">
        <f t="shared" si="123"/>
        <v>20109.09</v>
      </c>
      <c r="D354" s="250">
        <f>23.9+50.35</f>
        <v>74.25</v>
      </c>
      <c r="E354" s="338">
        <f>300+9000</f>
        <v>9300</v>
      </c>
      <c r="F354" s="250">
        <f>318.09+10416.75</f>
        <v>10734.84</v>
      </c>
      <c r="G354" s="250">
        <v>0</v>
      </c>
      <c r="H354" s="250">
        <v>0</v>
      </c>
      <c r="I354" s="250">
        <v>0</v>
      </c>
      <c r="K354" s="785" t="s">
        <v>572</v>
      </c>
      <c r="L354" s="785"/>
      <c r="M354" s="785"/>
      <c r="N354" s="785"/>
      <c r="O354" s="785"/>
      <c r="P354" s="785"/>
      <c r="Q354" s="785"/>
    </row>
    <row r="355" spans="1:17" s="256" customFormat="1" ht="15.75" customHeight="1">
      <c r="A355" s="249"/>
      <c r="B355" s="270" t="s">
        <v>20</v>
      </c>
      <c r="C355" s="250">
        <f t="shared" si="123"/>
        <v>20109.09</v>
      </c>
      <c r="D355" s="250">
        <f>23.9+50.35</f>
        <v>74.25</v>
      </c>
      <c r="E355" s="338">
        <f>300+9000</f>
        <v>9300</v>
      </c>
      <c r="F355" s="250">
        <f>318.09+10416.75</f>
        <v>10734.84</v>
      </c>
      <c r="G355" s="250">
        <v>0</v>
      </c>
      <c r="H355" s="250">
        <v>0</v>
      </c>
      <c r="I355" s="250">
        <v>0</v>
      </c>
    </row>
    <row r="356" spans="1:17" s="256" customFormat="1" ht="39" customHeight="1">
      <c r="A356" s="555" t="s">
        <v>993</v>
      </c>
      <c r="B356" s="269" t="s">
        <v>19</v>
      </c>
      <c r="C356" s="250">
        <f t="shared" si="123"/>
        <v>18969.18</v>
      </c>
      <c r="D356" s="250">
        <f>5+1.77</f>
        <v>6.77</v>
      </c>
      <c r="E356" s="338">
        <v>500</v>
      </c>
      <c r="F356" s="250">
        <v>10000</v>
      </c>
      <c r="G356" s="250">
        <v>8462.41</v>
      </c>
      <c r="H356" s="250">
        <v>0</v>
      </c>
      <c r="I356" s="250">
        <v>0</v>
      </c>
    </row>
    <row r="357" spans="1:17" s="256" customFormat="1" ht="15.75" customHeight="1">
      <c r="A357" s="249"/>
      <c r="B357" s="270" t="s">
        <v>20</v>
      </c>
      <c r="C357" s="250">
        <f t="shared" si="123"/>
        <v>18969.18</v>
      </c>
      <c r="D357" s="250">
        <f>5+1.77</f>
        <v>6.77</v>
      </c>
      <c r="E357" s="338">
        <v>500</v>
      </c>
      <c r="F357" s="250">
        <v>10000</v>
      </c>
      <c r="G357" s="250">
        <v>8462.41</v>
      </c>
      <c r="H357" s="250">
        <v>0</v>
      </c>
      <c r="I357" s="250">
        <v>0</v>
      </c>
    </row>
    <row r="358" spans="1:17" s="256" customFormat="1" ht="27.75" customHeight="1">
      <c r="A358" s="555" t="s">
        <v>994</v>
      </c>
      <c r="B358" s="269" t="s">
        <v>19</v>
      </c>
      <c r="C358" s="250">
        <f t="shared" si="123"/>
        <v>49914.879999999997</v>
      </c>
      <c r="D358" s="250">
        <f>3.6+40.11</f>
        <v>43.71</v>
      </c>
      <c r="E358" s="338">
        <v>100</v>
      </c>
      <c r="F358" s="250">
        <v>20000</v>
      </c>
      <c r="G358" s="250">
        <v>29771.17</v>
      </c>
      <c r="H358" s="250">
        <v>0</v>
      </c>
      <c r="I358" s="250">
        <v>0</v>
      </c>
    </row>
    <row r="359" spans="1:17" s="191" customFormat="1" ht="15.75" customHeight="1">
      <c r="A359" s="249"/>
      <c r="B359" s="270" t="s">
        <v>20</v>
      </c>
      <c r="C359" s="250">
        <f t="shared" si="123"/>
        <v>49914.879999999997</v>
      </c>
      <c r="D359" s="250">
        <f>3.6+40.11</f>
        <v>43.71</v>
      </c>
      <c r="E359" s="338">
        <v>100</v>
      </c>
      <c r="F359" s="250">
        <v>20000</v>
      </c>
      <c r="G359" s="250">
        <v>29771.17</v>
      </c>
      <c r="H359" s="250">
        <v>0</v>
      </c>
      <c r="I359" s="250">
        <v>0</v>
      </c>
    </row>
    <row r="360" spans="1:17" s="326" customFormat="1" ht="41.25" customHeight="1">
      <c r="A360" s="555" t="s">
        <v>995</v>
      </c>
      <c r="B360" s="269" t="s">
        <v>19</v>
      </c>
      <c r="C360" s="250">
        <f t="shared" si="123"/>
        <v>9483.31</v>
      </c>
      <c r="D360" s="250">
        <f>157.87+0.03</f>
        <v>157.9</v>
      </c>
      <c r="E360" s="338">
        <v>5300</v>
      </c>
      <c r="F360" s="250">
        <f>117+3908.41</f>
        <v>4025.41</v>
      </c>
      <c r="G360" s="250">
        <v>0</v>
      </c>
      <c r="H360" s="250">
        <v>0</v>
      </c>
      <c r="I360" s="250">
        <v>0</v>
      </c>
      <c r="J360" s="734" t="s">
        <v>532</v>
      </c>
      <c r="K360" s="778"/>
      <c r="L360" s="778"/>
      <c r="M360" s="778"/>
      <c r="N360" s="778"/>
      <c r="O360" s="778"/>
    </row>
    <row r="361" spans="1:17" s="322" customFormat="1" ht="15.75" customHeight="1">
      <c r="A361" s="249"/>
      <c r="B361" s="270" t="s">
        <v>20</v>
      </c>
      <c r="C361" s="250">
        <f t="shared" si="123"/>
        <v>9483.31</v>
      </c>
      <c r="D361" s="250">
        <f>157.87+0.03</f>
        <v>157.9</v>
      </c>
      <c r="E361" s="338">
        <v>5300</v>
      </c>
      <c r="F361" s="250">
        <f>117+3908.41</f>
        <v>4025.41</v>
      </c>
      <c r="G361" s="250">
        <v>0</v>
      </c>
      <c r="H361" s="250">
        <v>0</v>
      </c>
      <c r="I361" s="250">
        <v>0</v>
      </c>
      <c r="J361" s="790"/>
      <c r="K361" s="791"/>
      <c r="L361" s="791"/>
      <c r="M361" s="791"/>
      <c r="N361" s="791"/>
      <c r="O361" s="791"/>
    </row>
    <row r="362" spans="1:17" s="326" customFormat="1" ht="39.75" customHeight="1">
      <c r="A362" s="260" t="s">
        <v>996</v>
      </c>
      <c r="B362" s="269" t="s">
        <v>19</v>
      </c>
      <c r="C362" s="250">
        <f t="shared" si="123"/>
        <v>33672.75</v>
      </c>
      <c r="D362" s="250">
        <f>2.57+28.1</f>
        <v>30.67</v>
      </c>
      <c r="E362" s="338">
        <v>200</v>
      </c>
      <c r="F362" s="250">
        <v>15472.84</v>
      </c>
      <c r="G362" s="250">
        <v>17969.240000000002</v>
      </c>
      <c r="H362" s="250">
        <v>0</v>
      </c>
      <c r="I362" s="250">
        <v>0</v>
      </c>
      <c r="J362" s="432"/>
    </row>
    <row r="363" spans="1:17" s="191" customFormat="1" ht="15.75" customHeight="1">
      <c r="A363" s="249"/>
      <c r="B363" s="270" t="s">
        <v>20</v>
      </c>
      <c r="C363" s="250">
        <f t="shared" si="123"/>
        <v>33672.75</v>
      </c>
      <c r="D363" s="250">
        <f>2.57+28.1</f>
        <v>30.67</v>
      </c>
      <c r="E363" s="338">
        <v>200</v>
      </c>
      <c r="F363" s="250">
        <v>15472.84</v>
      </c>
      <c r="G363" s="250">
        <v>17969.240000000002</v>
      </c>
      <c r="H363" s="250">
        <v>0</v>
      </c>
      <c r="I363" s="250">
        <v>0</v>
      </c>
    </row>
    <row r="364" spans="1:17" s="326" customFormat="1" ht="28.5" customHeight="1">
      <c r="A364" s="555" t="s">
        <v>997</v>
      </c>
      <c r="B364" s="269" t="s">
        <v>19</v>
      </c>
      <c r="C364" s="250">
        <f t="shared" si="123"/>
        <v>24080.95</v>
      </c>
      <c r="D364" s="250">
        <f>1.06+200.7</f>
        <v>201.76</v>
      </c>
      <c r="E364" s="338">
        <v>1000</v>
      </c>
      <c r="F364" s="250">
        <v>15000</v>
      </c>
      <c r="G364" s="250">
        <f>9879.19-2000</f>
        <v>7879.1900000000005</v>
      </c>
      <c r="H364" s="250">
        <v>0</v>
      </c>
      <c r="I364" s="250">
        <v>0</v>
      </c>
      <c r="K364" s="779" t="s">
        <v>574</v>
      </c>
      <c r="L364" s="779"/>
      <c r="M364" s="779"/>
      <c r="N364" s="779"/>
      <c r="O364" s="779"/>
      <c r="P364" s="779"/>
      <c r="Q364" s="779"/>
    </row>
    <row r="365" spans="1:17" s="191" customFormat="1" ht="15.75" customHeight="1">
      <c r="A365" s="249"/>
      <c r="B365" s="270" t="s">
        <v>20</v>
      </c>
      <c r="C365" s="85">
        <f t="shared" si="123"/>
        <v>24080.95</v>
      </c>
      <c r="D365" s="85">
        <f>1.06+200.7</f>
        <v>201.76</v>
      </c>
      <c r="E365" s="344">
        <v>1000</v>
      </c>
      <c r="F365" s="85">
        <v>15000</v>
      </c>
      <c r="G365" s="85">
        <f>9879.19-2000</f>
        <v>7879.1900000000005</v>
      </c>
      <c r="H365" s="85">
        <v>0</v>
      </c>
      <c r="I365" s="85">
        <v>0</v>
      </c>
    </row>
    <row r="366" spans="1:17" s="256" customFormat="1" ht="24.75" customHeight="1">
      <c r="A366" s="555" t="s">
        <v>998</v>
      </c>
      <c r="B366" s="269" t="s">
        <v>19</v>
      </c>
      <c r="C366" s="250">
        <f t="shared" si="123"/>
        <v>82750.52</v>
      </c>
      <c r="D366" s="250">
        <v>0</v>
      </c>
      <c r="E366" s="338">
        <v>500</v>
      </c>
      <c r="F366" s="250">
        <v>10000</v>
      </c>
      <c r="G366" s="250">
        <v>72250.52</v>
      </c>
      <c r="H366" s="250">
        <v>0</v>
      </c>
      <c r="I366" s="250">
        <v>0</v>
      </c>
    </row>
    <row r="367" spans="1:17" s="191" customFormat="1" ht="15.75" customHeight="1">
      <c r="A367" s="249"/>
      <c r="B367" s="270" t="s">
        <v>20</v>
      </c>
      <c r="C367" s="250">
        <f t="shared" si="123"/>
        <v>82750.52</v>
      </c>
      <c r="D367" s="250">
        <v>0</v>
      </c>
      <c r="E367" s="338">
        <v>500</v>
      </c>
      <c r="F367" s="250">
        <v>10000</v>
      </c>
      <c r="G367" s="250">
        <v>72250.52</v>
      </c>
      <c r="H367" s="250">
        <v>0</v>
      </c>
      <c r="I367" s="250">
        <v>0</v>
      </c>
    </row>
    <row r="368" spans="1:17" s="275" customFormat="1" ht="40.5" customHeight="1">
      <c r="A368" s="530" t="s">
        <v>999</v>
      </c>
      <c r="B368" s="269" t="s">
        <v>19</v>
      </c>
      <c r="C368" s="250">
        <f t="shared" si="123"/>
        <v>2320.1</v>
      </c>
      <c r="D368" s="250">
        <v>2270</v>
      </c>
      <c r="E368" s="338">
        <v>0</v>
      </c>
      <c r="F368" s="250">
        <v>0</v>
      </c>
      <c r="G368" s="250">
        <v>0</v>
      </c>
      <c r="H368" s="250">
        <v>0</v>
      </c>
      <c r="I368" s="250">
        <f>2320.1-2270</f>
        <v>50.099999999999909</v>
      </c>
      <c r="J368" s="796" t="s">
        <v>657</v>
      </c>
      <c r="K368" s="797"/>
      <c r="L368" s="797"/>
      <c r="M368" s="797"/>
      <c r="N368" s="797"/>
      <c r="O368" s="797"/>
    </row>
    <row r="369" spans="1:15" s="191" customFormat="1" ht="15.75" customHeight="1">
      <c r="A369" s="249" t="s">
        <v>239</v>
      </c>
      <c r="B369" s="270" t="s">
        <v>20</v>
      </c>
      <c r="C369" s="85">
        <v>2320.1</v>
      </c>
      <c r="D369" s="85">
        <v>2270</v>
      </c>
      <c r="E369" s="344">
        <v>0</v>
      </c>
      <c r="F369" s="71">
        <v>0</v>
      </c>
      <c r="G369" s="85">
        <v>0</v>
      </c>
      <c r="H369" s="85">
        <v>0</v>
      </c>
      <c r="I369" s="85">
        <f>2320.1-2270</f>
        <v>50.099999999999909</v>
      </c>
      <c r="J369" s="796"/>
      <c r="K369" s="797"/>
      <c r="L369" s="797"/>
      <c r="M369" s="797"/>
      <c r="N369" s="797"/>
      <c r="O369" s="797"/>
    </row>
    <row r="370" spans="1:15" s="274" customFormat="1" ht="38.25" customHeight="1">
      <c r="A370" s="554" t="s">
        <v>1000</v>
      </c>
      <c r="B370" s="299" t="s">
        <v>19</v>
      </c>
      <c r="C370" s="312">
        <f t="shared" ref="C370:C374" si="124">D370+E370+F370+G370+H370+I370</f>
        <v>3494.38</v>
      </c>
      <c r="D370" s="71">
        <v>16.71</v>
      </c>
      <c r="E370" s="343">
        <v>2000</v>
      </c>
      <c r="F370" s="312">
        <v>0</v>
      </c>
      <c r="G370" s="312">
        <v>0</v>
      </c>
      <c r="H370" s="312">
        <v>0</v>
      </c>
      <c r="I370" s="71">
        <f>3494.38-16.71-2000</f>
        <v>1477.67</v>
      </c>
      <c r="J370" s="798" t="s">
        <v>475</v>
      </c>
      <c r="K370" s="799"/>
      <c r="L370" s="799"/>
      <c r="M370" s="799"/>
      <c r="N370" s="799"/>
      <c r="O370" s="799"/>
    </row>
    <row r="371" spans="1:15" s="191" customFormat="1" ht="15.75" customHeight="1">
      <c r="A371" s="268" t="s">
        <v>239</v>
      </c>
      <c r="B371" s="282" t="s">
        <v>20</v>
      </c>
      <c r="C371" s="71">
        <f t="shared" si="124"/>
        <v>3494.38</v>
      </c>
      <c r="D371" s="71">
        <v>16.71</v>
      </c>
      <c r="E371" s="343">
        <v>2000</v>
      </c>
      <c r="F371" s="71">
        <v>0</v>
      </c>
      <c r="G371" s="71">
        <v>0</v>
      </c>
      <c r="H371" s="71">
        <v>0</v>
      </c>
      <c r="I371" s="71">
        <f>3494.38-16.71-2000</f>
        <v>1477.67</v>
      </c>
      <c r="J371" s="798"/>
      <c r="K371" s="799"/>
      <c r="L371" s="799"/>
      <c r="M371" s="799"/>
      <c r="N371" s="799"/>
      <c r="O371" s="799"/>
    </row>
    <row r="372" spans="1:15" s="275" customFormat="1" ht="39.75" customHeight="1">
      <c r="A372" s="528" t="s">
        <v>1001</v>
      </c>
      <c r="B372" s="299" t="s">
        <v>19</v>
      </c>
      <c r="C372" s="312">
        <f t="shared" si="124"/>
        <v>7149.76</v>
      </c>
      <c r="D372" s="312">
        <v>19.25</v>
      </c>
      <c r="E372" s="341">
        <v>800</v>
      </c>
      <c r="F372" s="312">
        <v>4000</v>
      </c>
      <c r="G372" s="312">
        <v>2330.5100000000002</v>
      </c>
      <c r="H372" s="312">
        <v>0</v>
      </c>
      <c r="I372" s="312">
        <v>0</v>
      </c>
      <c r="J372" s="800" t="s">
        <v>616</v>
      </c>
      <c r="K372" s="801"/>
      <c r="L372" s="801"/>
      <c r="M372" s="801"/>
      <c r="N372" s="801"/>
      <c r="O372" s="801"/>
    </row>
    <row r="373" spans="1:15" s="191" customFormat="1" ht="15.75" customHeight="1">
      <c r="A373" s="268"/>
      <c r="B373" s="282" t="s">
        <v>20</v>
      </c>
      <c r="C373" s="312">
        <f t="shared" si="124"/>
        <v>7149.76</v>
      </c>
      <c r="D373" s="312">
        <v>19.25</v>
      </c>
      <c r="E373" s="341">
        <v>800</v>
      </c>
      <c r="F373" s="312">
        <v>4000</v>
      </c>
      <c r="G373" s="312">
        <v>2330.5100000000002</v>
      </c>
      <c r="H373" s="312">
        <v>0</v>
      </c>
      <c r="I373" s="312">
        <v>0</v>
      </c>
      <c r="J373" s="800"/>
      <c r="K373" s="801"/>
      <c r="L373" s="801"/>
      <c r="M373" s="801"/>
      <c r="N373" s="801"/>
      <c r="O373" s="801"/>
    </row>
    <row r="374" spans="1:15" s="275" customFormat="1" ht="26.25" customHeight="1">
      <c r="A374" s="529" t="s">
        <v>1002</v>
      </c>
      <c r="B374" s="299" t="s">
        <v>19</v>
      </c>
      <c r="C374" s="312">
        <f t="shared" si="124"/>
        <v>3234.45</v>
      </c>
      <c r="D374" s="312">
        <v>2710</v>
      </c>
      <c r="E374" s="341">
        <v>100</v>
      </c>
      <c r="F374" s="312">
        <f>3234.45-2710-100</f>
        <v>424.44999999999982</v>
      </c>
      <c r="G374" s="312">
        <v>0</v>
      </c>
      <c r="H374" s="312">
        <v>0</v>
      </c>
      <c r="I374" s="312">
        <v>0</v>
      </c>
      <c r="J374" s="790" t="s">
        <v>476</v>
      </c>
      <c r="K374" s="791"/>
      <c r="L374" s="791"/>
      <c r="M374" s="791"/>
      <c r="N374" s="791"/>
      <c r="O374" s="791"/>
    </row>
    <row r="375" spans="1:15" s="322" customFormat="1" ht="15.75" customHeight="1">
      <c r="A375" s="268" t="s">
        <v>239</v>
      </c>
      <c r="B375" s="282" t="s">
        <v>20</v>
      </c>
      <c r="C375" s="312">
        <f>D375+E375+F375+G375+H375+I375</f>
        <v>3234.45</v>
      </c>
      <c r="D375" s="312">
        <v>2710</v>
      </c>
      <c r="E375" s="341">
        <v>100</v>
      </c>
      <c r="F375" s="71">
        <f>3234.45-2710-100</f>
        <v>424.44999999999982</v>
      </c>
      <c r="G375" s="312">
        <v>0</v>
      </c>
      <c r="H375" s="312">
        <v>0</v>
      </c>
      <c r="I375" s="312">
        <v>0</v>
      </c>
      <c r="J375" s="790"/>
      <c r="K375" s="791"/>
      <c r="L375" s="791"/>
      <c r="M375" s="791"/>
      <c r="N375" s="791"/>
      <c r="O375" s="791"/>
    </row>
    <row r="376" spans="1:15" s="257" customFormat="1" ht="119.25" customHeight="1">
      <c r="A376" s="528" t="s">
        <v>1003</v>
      </c>
      <c r="B376" s="299" t="s">
        <v>19</v>
      </c>
      <c r="C376" s="312">
        <f t="shared" ref="C376:C378" si="125">D376+E376+F376+G376+H376+I376</f>
        <v>21592.760000000002</v>
      </c>
      <c r="D376" s="312">
        <v>516.85</v>
      </c>
      <c r="E376" s="341">
        <v>1000</v>
      </c>
      <c r="F376" s="312">
        <v>10075.91</v>
      </c>
      <c r="G376" s="312">
        <v>10000</v>
      </c>
      <c r="H376" s="312">
        <v>0</v>
      </c>
      <c r="I376" s="312">
        <v>0</v>
      </c>
      <c r="J376" s="433"/>
    </row>
    <row r="377" spans="1:15" s="191" customFormat="1" ht="15.75" customHeight="1">
      <c r="A377" s="268"/>
      <c r="B377" s="282" t="s">
        <v>20</v>
      </c>
      <c r="C377" s="71">
        <f t="shared" si="125"/>
        <v>21592.760000000002</v>
      </c>
      <c r="D377" s="71">
        <v>516.85</v>
      </c>
      <c r="E377" s="343">
        <v>1000</v>
      </c>
      <c r="F377" s="71">
        <v>10075.91</v>
      </c>
      <c r="G377" s="71">
        <v>10000</v>
      </c>
      <c r="H377" s="71">
        <v>0</v>
      </c>
      <c r="I377" s="71">
        <v>0</v>
      </c>
    </row>
    <row r="378" spans="1:15" s="275" customFormat="1" ht="26.25" customHeight="1">
      <c r="A378" s="409" t="s">
        <v>1004</v>
      </c>
      <c r="B378" s="299" t="s">
        <v>19</v>
      </c>
      <c r="C378" s="312">
        <f t="shared" si="125"/>
        <v>19631.43</v>
      </c>
      <c r="D378" s="312">
        <v>13430.31</v>
      </c>
      <c r="E378" s="341">
        <v>150</v>
      </c>
      <c r="F378" s="312">
        <f>19631.43-16000</f>
        <v>3631.4300000000003</v>
      </c>
      <c r="G378" s="430">
        <v>0</v>
      </c>
      <c r="H378" s="312">
        <v>0</v>
      </c>
      <c r="I378" s="312">
        <f>19631.43-13430.31-150-3631.43</f>
        <v>2419.690000000001</v>
      </c>
      <c r="J378" s="802"/>
      <c r="K378" s="803"/>
      <c r="L378" s="803"/>
      <c r="M378" s="803"/>
      <c r="N378" s="803"/>
      <c r="O378" s="803"/>
    </row>
    <row r="379" spans="1:15" s="274" customFormat="1" ht="15.75" customHeight="1">
      <c r="A379" s="268" t="s">
        <v>239</v>
      </c>
      <c r="B379" s="282" t="s">
        <v>20</v>
      </c>
      <c r="C379" s="312">
        <f>D379+E379+F379+G379+H379+I379</f>
        <v>19631.43</v>
      </c>
      <c r="D379" s="312">
        <v>13430.31</v>
      </c>
      <c r="E379" s="341">
        <v>150</v>
      </c>
      <c r="F379" s="312">
        <f>19631.43-16000</f>
        <v>3631.4300000000003</v>
      </c>
      <c r="G379" s="430">
        <v>0</v>
      </c>
      <c r="H379" s="312">
        <v>0</v>
      </c>
      <c r="I379" s="312">
        <f>19631.43-13430.31-150-3631.43</f>
        <v>2419.690000000001</v>
      </c>
      <c r="J379" s="802"/>
      <c r="K379" s="803"/>
      <c r="L379" s="803"/>
      <c r="M379" s="803"/>
      <c r="N379" s="803"/>
      <c r="O379" s="803"/>
    </row>
    <row r="380" spans="1:15" s="275" customFormat="1" ht="69" customHeight="1">
      <c r="A380" s="459" t="s">
        <v>1005</v>
      </c>
      <c r="B380" s="299" t="s">
        <v>19</v>
      </c>
      <c r="C380" s="312">
        <f t="shared" ref="C380" si="126">D380+E380+F380+G380+H380+I380</f>
        <v>2000</v>
      </c>
      <c r="D380" s="312">
        <v>0</v>
      </c>
      <c r="E380" s="341">
        <v>2000</v>
      </c>
      <c r="F380" s="312">
        <v>0</v>
      </c>
      <c r="G380" s="312">
        <v>0</v>
      </c>
      <c r="H380" s="312">
        <v>0</v>
      </c>
      <c r="I380" s="312">
        <v>0</v>
      </c>
      <c r="J380" s="724" t="s">
        <v>246</v>
      </c>
      <c r="K380" s="725"/>
      <c r="L380" s="725"/>
      <c r="M380" s="725"/>
      <c r="N380" s="725"/>
      <c r="O380" s="725"/>
    </row>
    <row r="381" spans="1:15" s="322" customFormat="1" ht="15.75" customHeight="1">
      <c r="A381" s="249" t="s">
        <v>239</v>
      </c>
      <c r="B381" s="270" t="s">
        <v>20</v>
      </c>
      <c r="C381" s="250">
        <f>D381+E381+F381+G381+H381+I381</f>
        <v>2000</v>
      </c>
      <c r="D381" s="250">
        <v>0</v>
      </c>
      <c r="E381" s="338">
        <v>2000</v>
      </c>
      <c r="F381" s="312">
        <v>0</v>
      </c>
      <c r="G381" s="250">
        <v>0</v>
      </c>
      <c r="H381" s="250">
        <v>0</v>
      </c>
      <c r="I381" s="250">
        <v>0</v>
      </c>
      <c r="J381" s="724"/>
      <c r="K381" s="725"/>
      <c r="L381" s="725"/>
      <c r="M381" s="725"/>
      <c r="N381" s="725"/>
      <c r="O381" s="725"/>
    </row>
    <row r="382" spans="1:15">
      <c r="A382" s="382" t="s">
        <v>189</v>
      </c>
      <c r="B382" s="234" t="s">
        <v>19</v>
      </c>
      <c r="C382" s="235">
        <f t="shared" si="123"/>
        <v>66887.38</v>
      </c>
      <c r="D382" s="235">
        <f>D384</f>
        <v>65454.42</v>
      </c>
      <c r="E382" s="235">
        <f t="shared" ref="E382:I383" si="127">E384</f>
        <v>1432</v>
      </c>
      <c r="F382" s="235">
        <f t="shared" si="127"/>
        <v>0</v>
      </c>
      <c r="G382" s="235">
        <f t="shared" si="127"/>
        <v>0</v>
      </c>
      <c r="H382" s="235">
        <f t="shared" si="127"/>
        <v>0</v>
      </c>
      <c r="I382" s="235">
        <f t="shared" si="127"/>
        <v>0.96</v>
      </c>
    </row>
    <row r="383" spans="1:15">
      <c r="A383" s="238" t="s">
        <v>49</v>
      </c>
      <c r="B383" s="236" t="s">
        <v>20</v>
      </c>
      <c r="C383" s="235">
        <f t="shared" si="123"/>
        <v>66887.38</v>
      </c>
      <c r="D383" s="235">
        <f>D385</f>
        <v>65454.42</v>
      </c>
      <c r="E383" s="235">
        <f t="shared" si="127"/>
        <v>1432</v>
      </c>
      <c r="F383" s="235">
        <f t="shared" si="127"/>
        <v>0</v>
      </c>
      <c r="G383" s="235">
        <f t="shared" si="127"/>
        <v>0</v>
      </c>
      <c r="H383" s="235">
        <f t="shared" si="127"/>
        <v>0</v>
      </c>
      <c r="I383" s="235">
        <f t="shared" si="127"/>
        <v>0.96</v>
      </c>
    </row>
    <row r="384" spans="1:15">
      <c r="A384" s="92" t="s">
        <v>48</v>
      </c>
      <c r="B384" s="234" t="s">
        <v>19</v>
      </c>
      <c r="C384" s="235">
        <f t="shared" si="123"/>
        <v>66887.38</v>
      </c>
      <c r="D384" s="235">
        <f>D386+D388+D390+D392+D394+D396</f>
        <v>65454.42</v>
      </c>
      <c r="E384" s="235">
        <f t="shared" ref="E384:I385" si="128">E386+E388+E390+E392+E394+E396</f>
        <v>1432</v>
      </c>
      <c r="F384" s="235">
        <f t="shared" si="128"/>
        <v>0</v>
      </c>
      <c r="G384" s="235">
        <f t="shared" si="128"/>
        <v>0</v>
      </c>
      <c r="H384" s="235">
        <f t="shared" si="128"/>
        <v>0</v>
      </c>
      <c r="I384" s="235">
        <f t="shared" si="128"/>
        <v>0.96</v>
      </c>
    </row>
    <row r="385" spans="1:15">
      <c r="A385" s="49"/>
      <c r="B385" s="236" t="s">
        <v>20</v>
      </c>
      <c r="C385" s="235">
        <f t="shared" si="123"/>
        <v>66887.38</v>
      </c>
      <c r="D385" s="235">
        <f>D387+D389+D391+D393+D395+D397</f>
        <v>65454.42</v>
      </c>
      <c r="E385" s="235">
        <f t="shared" si="128"/>
        <v>1432</v>
      </c>
      <c r="F385" s="235">
        <f t="shared" si="128"/>
        <v>0</v>
      </c>
      <c r="G385" s="235">
        <f t="shared" si="128"/>
        <v>0</v>
      </c>
      <c r="H385" s="235">
        <f t="shared" si="128"/>
        <v>0</v>
      </c>
      <c r="I385" s="235">
        <f t="shared" si="128"/>
        <v>0.96</v>
      </c>
    </row>
    <row r="386" spans="1:15" s="257" customFormat="1" ht="67.5" customHeight="1">
      <c r="A386" s="460" t="s">
        <v>241</v>
      </c>
      <c r="B386" s="299" t="s">
        <v>19</v>
      </c>
      <c r="C386" s="71">
        <f t="shared" si="123"/>
        <v>15018.220000000001</v>
      </c>
      <c r="D386" s="71">
        <f>5.18+14212.04</f>
        <v>14217.220000000001</v>
      </c>
      <c r="E386" s="343">
        <v>801</v>
      </c>
      <c r="F386" s="71">
        <v>0</v>
      </c>
      <c r="G386" s="71">
        <v>0</v>
      </c>
      <c r="H386" s="71">
        <v>0</v>
      </c>
      <c r="I386" s="71">
        <v>0</v>
      </c>
      <c r="J386" s="800"/>
      <c r="K386" s="801"/>
      <c r="L386" s="801"/>
      <c r="M386" s="801"/>
      <c r="N386" s="801"/>
      <c r="O386" s="801"/>
    </row>
    <row r="387" spans="1:15" s="191" customFormat="1" ht="15.75" customHeight="1">
      <c r="A387" s="249" t="s">
        <v>239</v>
      </c>
      <c r="B387" s="270" t="s">
        <v>20</v>
      </c>
      <c r="C387" s="85">
        <f t="shared" si="123"/>
        <v>15018.220000000001</v>
      </c>
      <c r="D387" s="85">
        <f>5.18+14212.04</f>
        <v>14217.220000000001</v>
      </c>
      <c r="E387" s="344">
        <v>801</v>
      </c>
      <c r="F387" s="85">
        <v>0</v>
      </c>
      <c r="G387" s="85">
        <v>0</v>
      </c>
      <c r="H387" s="85">
        <v>0</v>
      </c>
      <c r="I387" s="85">
        <v>0</v>
      </c>
      <c r="J387" s="800"/>
      <c r="K387" s="801"/>
      <c r="L387" s="801"/>
      <c r="M387" s="801"/>
      <c r="N387" s="801"/>
      <c r="O387" s="801"/>
    </row>
    <row r="388" spans="1:15" s="257" customFormat="1" ht="40.5" customHeight="1">
      <c r="A388" s="460" t="s">
        <v>242</v>
      </c>
      <c r="B388" s="299" t="s">
        <v>19</v>
      </c>
      <c r="C388" s="71">
        <f t="shared" si="123"/>
        <v>17190</v>
      </c>
      <c r="D388" s="85">
        <f>12084+5106</f>
        <v>17190</v>
      </c>
      <c r="E388" s="343">
        <v>0</v>
      </c>
      <c r="F388" s="71">
        <v>0</v>
      </c>
      <c r="G388" s="71">
        <v>0</v>
      </c>
      <c r="H388" s="71">
        <v>0</v>
      </c>
      <c r="I388" s="71">
        <v>0</v>
      </c>
      <c r="J388" s="800" t="s">
        <v>663</v>
      </c>
      <c r="K388" s="801"/>
      <c r="L388" s="801"/>
      <c r="M388" s="801"/>
      <c r="N388" s="801"/>
      <c r="O388" s="801"/>
    </row>
    <row r="389" spans="1:15" s="191" customFormat="1" ht="15.75" customHeight="1">
      <c r="A389" s="249" t="s">
        <v>239</v>
      </c>
      <c r="B389" s="270" t="s">
        <v>20</v>
      </c>
      <c r="C389" s="85">
        <f t="shared" si="123"/>
        <v>17190</v>
      </c>
      <c r="D389" s="85">
        <f>12084+5106</f>
        <v>17190</v>
      </c>
      <c r="E389" s="344">
        <v>0</v>
      </c>
      <c r="F389" s="85">
        <v>0</v>
      </c>
      <c r="G389" s="85">
        <v>0</v>
      </c>
      <c r="H389" s="85">
        <v>0</v>
      </c>
      <c r="I389" s="85">
        <v>0</v>
      </c>
      <c r="J389" s="800"/>
      <c r="K389" s="801"/>
      <c r="L389" s="801"/>
      <c r="M389" s="801"/>
      <c r="N389" s="801"/>
      <c r="O389" s="801"/>
    </row>
    <row r="390" spans="1:15" s="326" customFormat="1" ht="30.75" customHeight="1">
      <c r="A390" s="526" t="s">
        <v>486</v>
      </c>
      <c r="B390" s="269" t="s">
        <v>19</v>
      </c>
      <c r="C390" s="250">
        <f t="shared" si="123"/>
        <v>8200.1299999999992</v>
      </c>
      <c r="D390" s="250">
        <f>0.94+7569.19</f>
        <v>7570.1299999999992</v>
      </c>
      <c r="E390" s="338">
        <v>630</v>
      </c>
      <c r="F390" s="250">
        <v>0</v>
      </c>
      <c r="G390" s="250">
        <v>0</v>
      </c>
      <c r="H390" s="250">
        <v>0</v>
      </c>
      <c r="I390" s="250">
        <v>0</v>
      </c>
      <c r="J390" s="800"/>
      <c r="K390" s="801"/>
      <c r="L390" s="801"/>
      <c r="M390" s="801"/>
      <c r="N390" s="801"/>
      <c r="O390" s="801"/>
    </row>
    <row r="391" spans="1:15" s="191" customFormat="1" ht="15.75" customHeight="1">
      <c r="A391" s="249" t="s">
        <v>239</v>
      </c>
      <c r="B391" s="270" t="s">
        <v>20</v>
      </c>
      <c r="C391" s="85">
        <f t="shared" si="123"/>
        <v>8200.1299999999992</v>
      </c>
      <c r="D391" s="85">
        <f>0.94+7569.19</f>
        <v>7570.1299999999992</v>
      </c>
      <c r="E391" s="344">
        <v>630</v>
      </c>
      <c r="F391" s="85">
        <v>0</v>
      </c>
      <c r="G391" s="85">
        <v>0</v>
      </c>
      <c r="H391" s="85">
        <v>0</v>
      </c>
      <c r="I391" s="85">
        <v>0</v>
      </c>
      <c r="J391" s="800"/>
      <c r="K391" s="801"/>
      <c r="L391" s="801"/>
      <c r="M391" s="801"/>
      <c r="N391" s="801"/>
      <c r="O391" s="801"/>
    </row>
    <row r="392" spans="1:15" s="257" customFormat="1" ht="38.25" customHeight="1">
      <c r="A392" s="527" t="s">
        <v>243</v>
      </c>
      <c r="B392" s="299" t="s">
        <v>19</v>
      </c>
      <c r="C392" s="71">
        <f t="shared" si="123"/>
        <v>10624</v>
      </c>
      <c r="D392" s="71">
        <f>4560+6064</f>
        <v>10624</v>
      </c>
      <c r="E392" s="343">
        <v>0</v>
      </c>
      <c r="F392" s="71">
        <v>0</v>
      </c>
      <c r="G392" s="71">
        <v>0</v>
      </c>
      <c r="H392" s="71">
        <v>0</v>
      </c>
      <c r="I392" s="71">
        <v>0</v>
      </c>
      <c r="J392" s="800" t="s">
        <v>661</v>
      </c>
      <c r="K392" s="801"/>
      <c r="L392" s="801"/>
      <c r="M392" s="801"/>
      <c r="N392" s="801"/>
      <c r="O392" s="801"/>
    </row>
    <row r="393" spans="1:15" s="191" customFormat="1" ht="15.75" customHeight="1">
      <c r="A393" s="268" t="s">
        <v>239</v>
      </c>
      <c r="B393" s="282" t="s">
        <v>20</v>
      </c>
      <c r="C393" s="71">
        <f t="shared" si="123"/>
        <v>10624</v>
      </c>
      <c r="D393" s="71">
        <f>4560+6064</f>
        <v>10624</v>
      </c>
      <c r="E393" s="343">
        <v>0</v>
      </c>
      <c r="F393" s="71">
        <v>0</v>
      </c>
      <c r="G393" s="71">
        <v>0</v>
      </c>
      <c r="H393" s="71">
        <v>0</v>
      </c>
      <c r="I393" s="71">
        <v>0</v>
      </c>
      <c r="J393" s="800"/>
      <c r="K393" s="801"/>
      <c r="L393" s="801"/>
      <c r="M393" s="801"/>
      <c r="N393" s="801"/>
      <c r="O393" s="801"/>
    </row>
    <row r="394" spans="1:15" s="275" customFormat="1" ht="40.5" customHeight="1">
      <c r="A394" s="460" t="s">
        <v>244</v>
      </c>
      <c r="B394" s="299" t="s">
        <v>19</v>
      </c>
      <c r="C394" s="312">
        <f t="shared" si="123"/>
        <v>5855</v>
      </c>
      <c r="D394" s="312">
        <f>5741+113</f>
        <v>5854</v>
      </c>
      <c r="E394" s="341">
        <v>0.04</v>
      </c>
      <c r="F394" s="312">
        <v>0</v>
      </c>
      <c r="G394" s="312">
        <v>0</v>
      </c>
      <c r="H394" s="312">
        <v>0</v>
      </c>
      <c r="I394" s="312">
        <f>5855-5854-0.04</f>
        <v>0.96</v>
      </c>
      <c r="J394" s="800" t="s">
        <v>662</v>
      </c>
      <c r="K394" s="801"/>
      <c r="L394" s="801"/>
      <c r="M394" s="801"/>
      <c r="N394" s="801"/>
      <c r="O394" s="801"/>
    </row>
    <row r="395" spans="1:15" s="191" customFormat="1" ht="15.75" customHeight="1">
      <c r="A395" s="268" t="s">
        <v>239</v>
      </c>
      <c r="B395" s="282" t="s">
        <v>20</v>
      </c>
      <c r="C395" s="71">
        <f t="shared" si="123"/>
        <v>5855</v>
      </c>
      <c r="D395" s="71">
        <f>5741+113</f>
        <v>5854</v>
      </c>
      <c r="E395" s="343">
        <v>0.04</v>
      </c>
      <c r="F395" s="71">
        <v>0</v>
      </c>
      <c r="G395" s="71">
        <v>0</v>
      </c>
      <c r="H395" s="71">
        <v>0</v>
      </c>
      <c r="I395" s="71">
        <f>5855-5854-0.04</f>
        <v>0.96</v>
      </c>
      <c r="J395" s="800"/>
      <c r="K395" s="801"/>
      <c r="L395" s="801"/>
      <c r="M395" s="801"/>
      <c r="N395" s="801"/>
      <c r="O395" s="801"/>
    </row>
    <row r="396" spans="1:15" s="275" customFormat="1" ht="25.5" customHeight="1">
      <c r="A396" s="460" t="s">
        <v>245</v>
      </c>
      <c r="B396" s="299" t="s">
        <v>19</v>
      </c>
      <c r="C396" s="312">
        <f t="shared" si="123"/>
        <v>10000.029999999999</v>
      </c>
      <c r="D396" s="312">
        <v>9999.07</v>
      </c>
      <c r="E396" s="341">
        <v>0.96</v>
      </c>
      <c r="F396" s="312">
        <v>0</v>
      </c>
      <c r="G396" s="312">
        <v>0</v>
      </c>
      <c r="H396" s="312">
        <v>0</v>
      </c>
      <c r="I396" s="312">
        <v>0</v>
      </c>
      <c r="J396" s="796" t="s">
        <v>664</v>
      </c>
      <c r="K396" s="797"/>
      <c r="L396" s="797"/>
      <c r="M396" s="797"/>
      <c r="N396" s="797"/>
      <c r="O396" s="797"/>
    </row>
    <row r="397" spans="1:15" s="191" customFormat="1" ht="15.75" customHeight="1">
      <c r="A397" s="268" t="s">
        <v>239</v>
      </c>
      <c r="B397" s="282" t="s">
        <v>20</v>
      </c>
      <c r="C397" s="71">
        <f t="shared" si="123"/>
        <v>10000.029999999999</v>
      </c>
      <c r="D397" s="71">
        <v>9999.07</v>
      </c>
      <c r="E397" s="343">
        <v>0.96</v>
      </c>
      <c r="F397" s="71">
        <v>0</v>
      </c>
      <c r="G397" s="71">
        <v>0</v>
      </c>
      <c r="H397" s="71">
        <v>0</v>
      </c>
      <c r="I397" s="71">
        <v>0</v>
      </c>
      <c r="J397" s="796"/>
      <c r="K397" s="797"/>
      <c r="L397" s="797"/>
      <c r="M397" s="797"/>
      <c r="N397" s="797"/>
      <c r="O397" s="797"/>
    </row>
    <row r="398" spans="1:15">
      <c r="A398" s="707" t="s">
        <v>31</v>
      </c>
      <c r="B398" s="708"/>
      <c r="C398" s="708"/>
      <c r="D398" s="708"/>
      <c r="E398" s="708"/>
      <c r="F398" s="708"/>
      <c r="G398" s="708"/>
      <c r="H398" s="708"/>
      <c r="I398" s="709"/>
      <c r="J398" s="12"/>
      <c r="K398" s="47"/>
      <c r="L398" s="12"/>
      <c r="M398" s="12"/>
    </row>
    <row r="399" spans="1:15">
      <c r="A399" s="804" t="s">
        <v>22</v>
      </c>
      <c r="B399" s="805"/>
      <c r="C399" s="805"/>
      <c r="D399" s="805"/>
      <c r="E399" s="805"/>
      <c r="F399" s="805"/>
      <c r="G399" s="805"/>
      <c r="H399" s="805"/>
      <c r="I399" s="806"/>
      <c r="J399" s="12"/>
      <c r="K399" s="12"/>
      <c r="L399" s="12"/>
      <c r="M399" s="12"/>
    </row>
    <row r="400" spans="1:15">
      <c r="A400" s="110" t="s">
        <v>29</v>
      </c>
      <c r="B400" s="107" t="s">
        <v>19</v>
      </c>
      <c r="C400" s="146">
        <f t="shared" ref="C400:C421" si="129">D400+E400+F400+G400+H400+I400</f>
        <v>235339.54</v>
      </c>
      <c r="D400" s="146">
        <f t="shared" ref="D400:I401" si="130">D402+D414</f>
        <v>705.90000000000009</v>
      </c>
      <c r="E400" s="146">
        <f t="shared" si="130"/>
        <v>61159.12</v>
      </c>
      <c r="F400" s="146">
        <f t="shared" si="130"/>
        <v>93270.739999999991</v>
      </c>
      <c r="G400" s="146">
        <f t="shared" si="130"/>
        <v>59949.279999999999</v>
      </c>
      <c r="H400" s="146">
        <f t="shared" si="130"/>
        <v>20218.5</v>
      </c>
      <c r="I400" s="146">
        <f t="shared" si="130"/>
        <v>36</v>
      </c>
      <c r="J400" s="12"/>
      <c r="K400" s="12"/>
      <c r="L400" s="12"/>
      <c r="M400" s="12"/>
    </row>
    <row r="401" spans="1:13">
      <c r="A401" s="110"/>
      <c r="B401" s="107" t="s">
        <v>20</v>
      </c>
      <c r="C401" s="146">
        <f t="shared" si="129"/>
        <v>235339.54</v>
      </c>
      <c r="D401" s="146">
        <f t="shared" si="130"/>
        <v>705.90000000000009</v>
      </c>
      <c r="E401" s="146">
        <f t="shared" si="130"/>
        <v>61159.12</v>
      </c>
      <c r="F401" s="146">
        <f t="shared" si="130"/>
        <v>93270.739999999991</v>
      </c>
      <c r="G401" s="146">
        <f t="shared" si="130"/>
        <v>59949.279999999999</v>
      </c>
      <c r="H401" s="146">
        <f t="shared" si="130"/>
        <v>20218.5</v>
      </c>
      <c r="I401" s="146">
        <f t="shared" si="130"/>
        <v>36</v>
      </c>
      <c r="J401" s="12"/>
      <c r="K401" s="12"/>
      <c r="L401" s="12"/>
      <c r="M401" s="12"/>
    </row>
    <row r="402" spans="1:13">
      <c r="A402" s="52" t="s">
        <v>44</v>
      </c>
      <c r="B402" s="201" t="s">
        <v>19</v>
      </c>
      <c r="C402" s="57">
        <f t="shared" si="129"/>
        <v>80116.179999999993</v>
      </c>
      <c r="D402" s="85">
        <f>D404+D406+D408</f>
        <v>705.90000000000009</v>
      </c>
      <c r="E402" s="85">
        <f t="shared" ref="E402:I403" si="131">E404+E406+E408</f>
        <v>21052</v>
      </c>
      <c r="F402" s="85">
        <f t="shared" si="131"/>
        <v>36499.5</v>
      </c>
      <c r="G402" s="85">
        <f t="shared" si="131"/>
        <v>15989.279999999999</v>
      </c>
      <c r="H402" s="85">
        <f t="shared" si="131"/>
        <v>5833.5</v>
      </c>
      <c r="I402" s="85">
        <f t="shared" si="131"/>
        <v>36</v>
      </c>
      <c r="J402" s="12"/>
      <c r="K402" s="12"/>
      <c r="L402" s="12"/>
      <c r="M402" s="12"/>
    </row>
    <row r="403" spans="1:13">
      <c r="A403" s="14" t="s">
        <v>49</v>
      </c>
      <c r="B403" s="202" t="s">
        <v>20</v>
      </c>
      <c r="C403" s="57">
        <f t="shared" si="129"/>
        <v>80116.179999999993</v>
      </c>
      <c r="D403" s="85">
        <f>D405+D407+D409</f>
        <v>705.90000000000009</v>
      </c>
      <c r="E403" s="85">
        <f t="shared" si="131"/>
        <v>21052</v>
      </c>
      <c r="F403" s="85">
        <f t="shared" si="131"/>
        <v>36499.5</v>
      </c>
      <c r="G403" s="85">
        <f t="shared" si="131"/>
        <v>15989.279999999999</v>
      </c>
      <c r="H403" s="85">
        <f t="shared" si="131"/>
        <v>5833.5</v>
      </c>
      <c r="I403" s="85">
        <f t="shared" si="131"/>
        <v>36</v>
      </c>
      <c r="J403" s="12"/>
      <c r="K403" s="12"/>
      <c r="L403" s="12"/>
      <c r="M403" s="12"/>
    </row>
    <row r="404" spans="1:13" s="321" customFormat="1" ht="25.5">
      <c r="A404" s="265" t="s">
        <v>12</v>
      </c>
      <c r="B404" s="363" t="s">
        <v>19</v>
      </c>
      <c r="C404" s="312">
        <f>D404+E404+F404+G404+H404+I404</f>
        <v>487</v>
      </c>
      <c r="D404" s="312">
        <f>D493</f>
        <v>0</v>
      </c>
      <c r="E404" s="312">
        <f t="shared" ref="E404:I404" si="132">E493</f>
        <v>487</v>
      </c>
      <c r="F404" s="312">
        <f t="shared" si="132"/>
        <v>0</v>
      </c>
      <c r="G404" s="312">
        <f t="shared" si="132"/>
        <v>0</v>
      </c>
      <c r="H404" s="312">
        <f t="shared" si="132"/>
        <v>0</v>
      </c>
      <c r="I404" s="312">
        <f t="shared" si="132"/>
        <v>0</v>
      </c>
    </row>
    <row r="405" spans="1:13" s="321" customFormat="1">
      <c r="A405" s="475"/>
      <c r="B405" s="282" t="s">
        <v>20</v>
      </c>
      <c r="C405" s="312">
        <f>D405+E405+F405+G405+H405+I405</f>
        <v>487</v>
      </c>
      <c r="D405" s="312">
        <f>D494</f>
        <v>0</v>
      </c>
      <c r="E405" s="312">
        <f t="shared" ref="E405:I405" si="133">E494</f>
        <v>487</v>
      </c>
      <c r="F405" s="312">
        <f t="shared" si="133"/>
        <v>0</v>
      </c>
      <c r="G405" s="312">
        <f t="shared" si="133"/>
        <v>0</v>
      </c>
      <c r="H405" s="312">
        <f t="shared" si="133"/>
        <v>0</v>
      </c>
      <c r="I405" s="312">
        <f t="shared" si="133"/>
        <v>0</v>
      </c>
    </row>
    <row r="406" spans="1:13" s="51" customFormat="1" ht="25.5" customHeight="1">
      <c r="A406" s="387" t="s">
        <v>271</v>
      </c>
      <c r="B406" s="26" t="s">
        <v>19</v>
      </c>
      <c r="C406" s="57">
        <f t="shared" si="129"/>
        <v>1667</v>
      </c>
      <c r="D406" s="85">
        <f>D427</f>
        <v>0</v>
      </c>
      <c r="E406" s="85">
        <f t="shared" ref="E406:I406" si="134">E427</f>
        <v>1389</v>
      </c>
      <c r="F406" s="85">
        <f t="shared" si="134"/>
        <v>278</v>
      </c>
      <c r="G406" s="85">
        <f t="shared" si="134"/>
        <v>0</v>
      </c>
      <c r="H406" s="85">
        <f t="shared" si="134"/>
        <v>0</v>
      </c>
      <c r="I406" s="85">
        <f t="shared" si="134"/>
        <v>0</v>
      </c>
      <c r="J406" s="321"/>
    </row>
    <row r="407" spans="1:13" s="51" customFormat="1">
      <c r="A407" s="78"/>
      <c r="B407" s="28" t="s">
        <v>20</v>
      </c>
      <c r="C407" s="57">
        <f t="shared" si="129"/>
        <v>1667</v>
      </c>
      <c r="D407" s="85">
        <f>D428</f>
        <v>0</v>
      </c>
      <c r="E407" s="85">
        <f t="shared" ref="E407:I407" si="135">E428</f>
        <v>1389</v>
      </c>
      <c r="F407" s="85">
        <f t="shared" si="135"/>
        <v>278</v>
      </c>
      <c r="G407" s="85">
        <f t="shared" si="135"/>
        <v>0</v>
      </c>
      <c r="H407" s="85">
        <f t="shared" si="135"/>
        <v>0</v>
      </c>
      <c r="I407" s="85">
        <f t="shared" si="135"/>
        <v>0</v>
      </c>
      <c r="J407" s="321"/>
    </row>
    <row r="408" spans="1:13">
      <c r="A408" s="21" t="s">
        <v>76</v>
      </c>
      <c r="B408" s="8" t="s">
        <v>19</v>
      </c>
      <c r="C408" s="57">
        <f t="shared" si="129"/>
        <v>77962.179999999993</v>
      </c>
      <c r="D408" s="85">
        <f t="shared" ref="D408:I411" si="136">D410</f>
        <v>705.90000000000009</v>
      </c>
      <c r="E408" s="85">
        <f t="shared" si="136"/>
        <v>19176</v>
      </c>
      <c r="F408" s="85">
        <f t="shared" si="136"/>
        <v>36221.5</v>
      </c>
      <c r="G408" s="85">
        <f t="shared" si="136"/>
        <v>15989.279999999999</v>
      </c>
      <c r="H408" s="85">
        <f t="shared" si="136"/>
        <v>5833.5</v>
      </c>
      <c r="I408" s="85">
        <f t="shared" si="136"/>
        <v>36</v>
      </c>
      <c r="J408" s="12"/>
      <c r="K408" s="12"/>
      <c r="L408" s="12"/>
      <c r="M408" s="12"/>
    </row>
    <row r="409" spans="1:13">
      <c r="A409" s="18"/>
      <c r="B409" s="202" t="s">
        <v>20</v>
      </c>
      <c r="C409" s="57">
        <f t="shared" si="129"/>
        <v>77962.179999999993</v>
      </c>
      <c r="D409" s="85">
        <f t="shared" si="136"/>
        <v>705.90000000000009</v>
      </c>
      <c r="E409" s="85">
        <f t="shared" si="136"/>
        <v>19176</v>
      </c>
      <c r="F409" s="85">
        <f t="shared" si="136"/>
        <v>36221.5</v>
      </c>
      <c r="G409" s="85">
        <f t="shared" si="136"/>
        <v>15989.279999999999</v>
      </c>
      <c r="H409" s="85">
        <f t="shared" si="136"/>
        <v>5833.5</v>
      </c>
      <c r="I409" s="85">
        <f t="shared" si="136"/>
        <v>36</v>
      </c>
      <c r="J409" s="12"/>
      <c r="K409" s="12"/>
      <c r="L409" s="12"/>
      <c r="M409" s="12"/>
    </row>
    <row r="410" spans="1:13">
      <c r="A410" s="21" t="s">
        <v>54</v>
      </c>
      <c r="B410" s="201" t="s">
        <v>19</v>
      </c>
      <c r="C410" s="57">
        <f t="shared" si="129"/>
        <v>77962.179999999993</v>
      </c>
      <c r="D410" s="85">
        <f>D412</f>
        <v>705.90000000000009</v>
      </c>
      <c r="E410" s="85">
        <f t="shared" si="136"/>
        <v>19176</v>
      </c>
      <c r="F410" s="85">
        <f t="shared" si="136"/>
        <v>36221.5</v>
      </c>
      <c r="G410" s="85">
        <f t="shared" si="136"/>
        <v>15989.279999999999</v>
      </c>
      <c r="H410" s="85">
        <f t="shared" si="136"/>
        <v>5833.5</v>
      </c>
      <c r="I410" s="85">
        <f t="shared" si="136"/>
        <v>36</v>
      </c>
      <c r="J410" s="12"/>
      <c r="K410" s="12"/>
      <c r="L410" s="12"/>
      <c r="M410" s="12"/>
    </row>
    <row r="411" spans="1:13">
      <c r="A411" s="11"/>
      <c r="B411" s="202" t="s">
        <v>20</v>
      </c>
      <c r="C411" s="57">
        <f t="shared" si="129"/>
        <v>77962.179999999993</v>
      </c>
      <c r="D411" s="85">
        <f>D413</f>
        <v>705.90000000000009</v>
      </c>
      <c r="E411" s="85">
        <f t="shared" si="136"/>
        <v>19176</v>
      </c>
      <c r="F411" s="85">
        <f t="shared" si="136"/>
        <v>36221.5</v>
      </c>
      <c r="G411" s="85">
        <f t="shared" si="136"/>
        <v>15989.279999999999</v>
      </c>
      <c r="H411" s="85">
        <f t="shared" si="136"/>
        <v>5833.5</v>
      </c>
      <c r="I411" s="85">
        <f t="shared" si="136"/>
        <v>36</v>
      </c>
      <c r="J411" s="12"/>
      <c r="K411" s="12"/>
      <c r="L411" s="12"/>
      <c r="M411" s="12"/>
    </row>
    <row r="412" spans="1:13">
      <c r="A412" s="98" t="s">
        <v>48</v>
      </c>
      <c r="B412" s="26" t="s">
        <v>19</v>
      </c>
      <c r="C412" s="57">
        <f t="shared" si="129"/>
        <v>77962.179999999993</v>
      </c>
      <c r="D412" s="85">
        <f t="shared" ref="D412:I413" si="137">D435+D482+D506</f>
        <v>705.90000000000009</v>
      </c>
      <c r="E412" s="85">
        <f t="shared" si="137"/>
        <v>19176</v>
      </c>
      <c r="F412" s="85">
        <f t="shared" si="137"/>
        <v>36221.5</v>
      </c>
      <c r="G412" s="85">
        <f t="shared" si="137"/>
        <v>15989.279999999999</v>
      </c>
      <c r="H412" s="85">
        <f t="shared" si="137"/>
        <v>5833.5</v>
      </c>
      <c r="I412" s="85">
        <f t="shared" si="137"/>
        <v>36</v>
      </c>
      <c r="J412" s="12"/>
      <c r="K412" s="12"/>
      <c r="L412" s="12"/>
      <c r="M412" s="12"/>
    </row>
    <row r="413" spans="1:13">
      <c r="A413" s="11"/>
      <c r="B413" s="28" t="s">
        <v>20</v>
      </c>
      <c r="C413" s="57">
        <f t="shared" si="129"/>
        <v>77962.179999999993</v>
      </c>
      <c r="D413" s="85">
        <f t="shared" si="137"/>
        <v>705.90000000000009</v>
      </c>
      <c r="E413" s="85">
        <f t="shared" si="137"/>
        <v>19176</v>
      </c>
      <c r="F413" s="85">
        <f t="shared" si="137"/>
        <v>36221.5</v>
      </c>
      <c r="G413" s="85">
        <f t="shared" si="137"/>
        <v>15989.279999999999</v>
      </c>
      <c r="H413" s="85">
        <f t="shared" si="137"/>
        <v>5833.5</v>
      </c>
      <c r="I413" s="85">
        <f t="shared" si="137"/>
        <v>36</v>
      </c>
      <c r="J413" s="12"/>
      <c r="K413" s="12"/>
      <c r="L413" s="12"/>
      <c r="M413" s="12"/>
    </row>
    <row r="414" spans="1:13">
      <c r="A414" s="52" t="s">
        <v>91</v>
      </c>
      <c r="B414" s="201" t="s">
        <v>19</v>
      </c>
      <c r="C414" s="151">
        <f t="shared" si="129"/>
        <v>155223.35999999999</v>
      </c>
      <c r="D414" s="151">
        <f>D416</f>
        <v>0</v>
      </c>
      <c r="E414" s="151">
        <f t="shared" ref="E414:I415" si="138">E416</f>
        <v>40107.120000000003</v>
      </c>
      <c r="F414" s="151">
        <f t="shared" si="138"/>
        <v>56771.24</v>
      </c>
      <c r="G414" s="151">
        <f t="shared" si="138"/>
        <v>43960</v>
      </c>
      <c r="H414" s="151">
        <f t="shared" si="138"/>
        <v>14385</v>
      </c>
      <c r="I414" s="151">
        <f t="shared" si="138"/>
        <v>0</v>
      </c>
      <c r="J414" s="12"/>
      <c r="K414" s="12"/>
      <c r="L414" s="12"/>
      <c r="M414" s="12"/>
    </row>
    <row r="415" spans="1:13">
      <c r="A415" s="14" t="s">
        <v>49</v>
      </c>
      <c r="B415" s="202" t="s">
        <v>20</v>
      </c>
      <c r="C415" s="151">
        <f t="shared" si="129"/>
        <v>155223.35999999999</v>
      </c>
      <c r="D415" s="151">
        <f>D417</f>
        <v>0</v>
      </c>
      <c r="E415" s="151">
        <f t="shared" si="138"/>
        <v>40107.120000000003</v>
      </c>
      <c r="F415" s="151">
        <f t="shared" si="138"/>
        <v>56771.24</v>
      </c>
      <c r="G415" s="151">
        <f t="shared" si="138"/>
        <v>43960</v>
      </c>
      <c r="H415" s="151">
        <f t="shared" si="138"/>
        <v>14385</v>
      </c>
      <c r="I415" s="151">
        <f t="shared" si="138"/>
        <v>0</v>
      </c>
      <c r="J415" s="12"/>
      <c r="K415" s="12"/>
      <c r="L415" s="12"/>
      <c r="M415" s="12"/>
    </row>
    <row r="416" spans="1:13">
      <c r="A416" s="21" t="s">
        <v>76</v>
      </c>
      <c r="B416" s="8" t="s">
        <v>19</v>
      </c>
      <c r="C416" s="57">
        <f t="shared" si="129"/>
        <v>155223.35999999999</v>
      </c>
      <c r="D416" s="85">
        <f t="shared" ref="D416:I419" si="139">D418</f>
        <v>0</v>
      </c>
      <c r="E416" s="85">
        <f t="shared" si="139"/>
        <v>40107.120000000003</v>
      </c>
      <c r="F416" s="85">
        <f t="shared" si="139"/>
        <v>56771.24</v>
      </c>
      <c r="G416" s="85">
        <f t="shared" si="139"/>
        <v>43960</v>
      </c>
      <c r="H416" s="85">
        <f t="shared" si="139"/>
        <v>14385</v>
      </c>
      <c r="I416" s="85">
        <f t="shared" si="139"/>
        <v>0</v>
      </c>
      <c r="J416" s="12"/>
      <c r="K416" s="12"/>
      <c r="L416" s="12"/>
      <c r="M416" s="12"/>
    </row>
    <row r="417" spans="1:13">
      <c r="A417" s="18"/>
      <c r="B417" s="202" t="s">
        <v>20</v>
      </c>
      <c r="C417" s="57">
        <f t="shared" si="129"/>
        <v>155223.35999999999</v>
      </c>
      <c r="D417" s="85">
        <f t="shared" si="139"/>
        <v>0</v>
      </c>
      <c r="E417" s="85">
        <f t="shared" si="139"/>
        <v>40107.120000000003</v>
      </c>
      <c r="F417" s="85">
        <f t="shared" si="139"/>
        <v>56771.24</v>
      </c>
      <c r="G417" s="85">
        <f t="shared" si="139"/>
        <v>43960</v>
      </c>
      <c r="H417" s="85">
        <f t="shared" si="139"/>
        <v>14385</v>
      </c>
      <c r="I417" s="85">
        <f t="shared" si="139"/>
        <v>0</v>
      </c>
      <c r="J417" s="12"/>
      <c r="K417" s="12"/>
      <c r="L417" s="12"/>
      <c r="M417" s="12"/>
    </row>
    <row r="418" spans="1:13">
      <c r="A418" s="21" t="s">
        <v>54</v>
      </c>
      <c r="B418" s="201" t="s">
        <v>19</v>
      </c>
      <c r="C418" s="57">
        <f t="shared" si="129"/>
        <v>155223.35999999999</v>
      </c>
      <c r="D418" s="85">
        <f>D420</f>
        <v>0</v>
      </c>
      <c r="E418" s="85">
        <f t="shared" si="139"/>
        <v>40107.120000000003</v>
      </c>
      <c r="F418" s="85">
        <f t="shared" si="139"/>
        <v>56771.24</v>
      </c>
      <c r="G418" s="85">
        <f t="shared" si="139"/>
        <v>43960</v>
      </c>
      <c r="H418" s="85">
        <f t="shared" si="139"/>
        <v>14385</v>
      </c>
      <c r="I418" s="85">
        <f t="shared" si="139"/>
        <v>0</v>
      </c>
      <c r="J418" s="12"/>
      <c r="K418" s="12"/>
      <c r="L418" s="12"/>
      <c r="M418" s="12"/>
    </row>
    <row r="419" spans="1:13">
      <c r="A419" s="11"/>
      <c r="B419" s="202" t="s">
        <v>20</v>
      </c>
      <c r="C419" s="57">
        <f t="shared" si="129"/>
        <v>155223.35999999999</v>
      </c>
      <c r="D419" s="85">
        <f>D421</f>
        <v>0</v>
      </c>
      <c r="E419" s="85">
        <f t="shared" si="139"/>
        <v>40107.120000000003</v>
      </c>
      <c r="F419" s="85">
        <f t="shared" si="139"/>
        <v>56771.24</v>
      </c>
      <c r="G419" s="85">
        <f t="shared" si="139"/>
        <v>43960</v>
      </c>
      <c r="H419" s="85">
        <f t="shared" si="139"/>
        <v>14385</v>
      </c>
      <c r="I419" s="85">
        <f t="shared" si="139"/>
        <v>0</v>
      </c>
      <c r="J419" s="12"/>
      <c r="K419" s="12"/>
      <c r="L419" s="12"/>
      <c r="M419" s="12"/>
    </row>
    <row r="420" spans="1:13">
      <c r="A420" s="98" t="s">
        <v>48</v>
      </c>
      <c r="B420" s="26" t="s">
        <v>19</v>
      </c>
      <c r="C420" s="57">
        <f t="shared" si="129"/>
        <v>155223.35999999999</v>
      </c>
      <c r="D420" s="85">
        <f>D450+D467</f>
        <v>0</v>
      </c>
      <c r="E420" s="85">
        <f t="shared" ref="E420:I420" si="140">E450+E467</f>
        <v>40107.120000000003</v>
      </c>
      <c r="F420" s="85">
        <f t="shared" si="140"/>
        <v>56771.24</v>
      </c>
      <c r="G420" s="85">
        <f t="shared" si="140"/>
        <v>43960</v>
      </c>
      <c r="H420" s="85">
        <f t="shared" si="140"/>
        <v>14385</v>
      </c>
      <c r="I420" s="85">
        <f t="shared" si="140"/>
        <v>0</v>
      </c>
      <c r="J420" s="12"/>
      <c r="K420" s="12"/>
      <c r="L420" s="12"/>
      <c r="M420" s="12"/>
    </row>
    <row r="421" spans="1:13">
      <c r="A421" s="11"/>
      <c r="B421" s="28" t="s">
        <v>20</v>
      </c>
      <c r="C421" s="57">
        <f t="shared" si="129"/>
        <v>155223.35999999999</v>
      </c>
      <c r="D421" s="85">
        <f>D451+D468</f>
        <v>0</v>
      </c>
      <c r="E421" s="85">
        <f t="shared" ref="E421:I421" si="141">E451+E468</f>
        <v>40107.120000000003</v>
      </c>
      <c r="F421" s="85">
        <f t="shared" si="141"/>
        <v>56771.24</v>
      </c>
      <c r="G421" s="85">
        <f t="shared" si="141"/>
        <v>43960</v>
      </c>
      <c r="H421" s="85">
        <f t="shared" si="141"/>
        <v>14385</v>
      </c>
      <c r="I421" s="85">
        <f t="shared" si="141"/>
        <v>0</v>
      </c>
      <c r="J421" s="12"/>
      <c r="K421" s="12"/>
      <c r="L421" s="12"/>
      <c r="M421" s="12"/>
    </row>
    <row r="422" spans="1:13" ht="16.5" customHeight="1">
      <c r="A422" s="738" t="s">
        <v>66</v>
      </c>
      <c r="B422" s="807"/>
      <c r="C422" s="807"/>
      <c r="D422" s="807"/>
      <c r="E422" s="807"/>
      <c r="F422" s="807"/>
      <c r="G422" s="807"/>
      <c r="H422" s="807"/>
      <c r="I422" s="808"/>
      <c r="J422" s="12"/>
      <c r="K422" s="12"/>
      <c r="L422" s="12"/>
      <c r="M422" s="12"/>
    </row>
    <row r="423" spans="1:13" s="259" customFormat="1">
      <c r="A423" s="260" t="s">
        <v>22</v>
      </c>
      <c r="B423" s="70" t="s">
        <v>19</v>
      </c>
      <c r="C423" s="57">
        <f>C425</f>
        <v>25041.9</v>
      </c>
      <c r="D423" s="85">
        <f>D425</f>
        <v>355.1</v>
      </c>
      <c r="E423" s="85">
        <f t="shared" ref="E423:I424" si="142">E425</f>
        <v>2354</v>
      </c>
      <c r="F423" s="85">
        <f t="shared" si="142"/>
        <v>9936.5</v>
      </c>
      <c r="G423" s="85">
        <f t="shared" si="142"/>
        <v>6562.8</v>
      </c>
      <c r="H423" s="85">
        <f t="shared" si="142"/>
        <v>5833.5</v>
      </c>
      <c r="I423" s="85">
        <f t="shared" si="142"/>
        <v>0</v>
      </c>
      <c r="J423" s="262"/>
      <c r="K423" s="258"/>
      <c r="L423" s="258"/>
      <c r="M423" s="258"/>
    </row>
    <row r="424" spans="1:13">
      <c r="A424" s="267" t="s">
        <v>46</v>
      </c>
      <c r="B424" s="28" t="s">
        <v>20</v>
      </c>
      <c r="C424" s="57">
        <f>C426</f>
        <v>25041.9</v>
      </c>
      <c r="D424" s="85">
        <f>D426</f>
        <v>355.1</v>
      </c>
      <c r="E424" s="85">
        <f t="shared" si="142"/>
        <v>2354</v>
      </c>
      <c r="F424" s="85">
        <f t="shared" si="142"/>
        <v>9936.5</v>
      </c>
      <c r="G424" s="85">
        <f t="shared" si="142"/>
        <v>6562.8</v>
      </c>
      <c r="H424" s="85">
        <f t="shared" si="142"/>
        <v>5833.5</v>
      </c>
      <c r="I424" s="85">
        <f t="shared" si="142"/>
        <v>0</v>
      </c>
      <c r="J424" s="264"/>
      <c r="K424" s="12"/>
      <c r="L424" s="12"/>
      <c r="M424" s="12"/>
    </row>
    <row r="425" spans="1:13" s="259" customFormat="1">
      <c r="A425" s="52" t="s">
        <v>44</v>
      </c>
      <c r="B425" s="70" t="s">
        <v>19</v>
      </c>
      <c r="C425" s="57">
        <f>D425+E425+F425+G425+H425+I425</f>
        <v>25041.9</v>
      </c>
      <c r="D425" s="85">
        <f t="shared" ref="D425:I426" si="143">D427+D431</f>
        <v>355.1</v>
      </c>
      <c r="E425" s="85">
        <f t="shared" si="143"/>
        <v>2354</v>
      </c>
      <c r="F425" s="85">
        <f t="shared" si="143"/>
        <v>9936.5</v>
      </c>
      <c r="G425" s="85">
        <f t="shared" si="143"/>
        <v>6562.8</v>
      </c>
      <c r="H425" s="85">
        <f t="shared" si="143"/>
        <v>5833.5</v>
      </c>
      <c r="I425" s="85">
        <f t="shared" si="143"/>
        <v>0</v>
      </c>
      <c r="J425" s="262"/>
      <c r="K425" s="258"/>
      <c r="L425" s="258"/>
      <c r="M425" s="258"/>
    </row>
    <row r="426" spans="1:13">
      <c r="A426" s="14" t="s">
        <v>49</v>
      </c>
      <c r="B426" s="28" t="s">
        <v>20</v>
      </c>
      <c r="C426" s="57">
        <f>D426+E426+F426+G426+H426+I426</f>
        <v>25041.9</v>
      </c>
      <c r="D426" s="85">
        <f t="shared" si="143"/>
        <v>355.1</v>
      </c>
      <c r="E426" s="85">
        <f t="shared" si="143"/>
        <v>2354</v>
      </c>
      <c r="F426" s="85">
        <f t="shared" si="143"/>
        <v>9936.5</v>
      </c>
      <c r="G426" s="85">
        <f t="shared" si="143"/>
        <v>6562.8</v>
      </c>
      <c r="H426" s="85">
        <f t="shared" si="143"/>
        <v>5833.5</v>
      </c>
      <c r="I426" s="85">
        <f t="shared" si="143"/>
        <v>0</v>
      </c>
      <c r="J426" s="263"/>
      <c r="K426" s="12"/>
      <c r="L426" s="12"/>
      <c r="M426" s="12"/>
    </row>
    <row r="427" spans="1:13" s="51" customFormat="1" ht="25.5" customHeight="1">
      <c r="A427" s="387" t="s">
        <v>271</v>
      </c>
      <c r="B427" s="26" t="s">
        <v>19</v>
      </c>
      <c r="C427" s="57">
        <f t="shared" ref="C427:C436" si="144">D427+E427+F427+G427+H427+I427</f>
        <v>1667</v>
      </c>
      <c r="D427" s="85">
        <f>D429</f>
        <v>0</v>
      </c>
      <c r="E427" s="85">
        <f t="shared" ref="E427:I427" si="145">E429</f>
        <v>1389</v>
      </c>
      <c r="F427" s="85">
        <f t="shared" si="145"/>
        <v>278</v>
      </c>
      <c r="G427" s="85">
        <f t="shared" si="145"/>
        <v>0</v>
      </c>
      <c r="H427" s="85">
        <f t="shared" si="145"/>
        <v>0</v>
      </c>
      <c r="I427" s="85">
        <f t="shared" si="145"/>
        <v>0</v>
      </c>
      <c r="J427" s="321"/>
    </row>
    <row r="428" spans="1:13" s="51" customFormat="1">
      <c r="A428" s="78"/>
      <c r="B428" s="28" t="s">
        <v>20</v>
      </c>
      <c r="C428" s="57">
        <f t="shared" si="144"/>
        <v>1667</v>
      </c>
      <c r="D428" s="85">
        <f>D430</f>
        <v>0</v>
      </c>
      <c r="E428" s="85">
        <f t="shared" ref="E428:I428" si="146">E430</f>
        <v>1389</v>
      </c>
      <c r="F428" s="85">
        <f t="shared" si="146"/>
        <v>278</v>
      </c>
      <c r="G428" s="85">
        <f t="shared" si="146"/>
        <v>0</v>
      </c>
      <c r="H428" s="85">
        <f t="shared" si="146"/>
        <v>0</v>
      </c>
      <c r="I428" s="85">
        <f t="shared" si="146"/>
        <v>0</v>
      </c>
      <c r="J428" s="321"/>
    </row>
    <row r="429" spans="1:13" s="275" customFormat="1" ht="26.25" customHeight="1">
      <c r="A429" s="539" t="s">
        <v>673</v>
      </c>
      <c r="B429" s="299" t="s">
        <v>19</v>
      </c>
      <c r="C429" s="312">
        <f t="shared" si="144"/>
        <v>1667</v>
      </c>
      <c r="D429" s="312">
        <v>0</v>
      </c>
      <c r="E429" s="312">
        <v>1389</v>
      </c>
      <c r="F429" s="312">
        <v>278</v>
      </c>
      <c r="G429" s="312">
        <v>0</v>
      </c>
      <c r="H429" s="312">
        <v>0</v>
      </c>
      <c r="I429" s="312">
        <v>0</v>
      </c>
      <c r="J429" s="262"/>
      <c r="K429" s="262"/>
      <c r="L429" s="262"/>
      <c r="M429" s="262"/>
    </row>
    <row r="430" spans="1:13" s="274" customFormat="1">
      <c r="A430" s="389"/>
      <c r="B430" s="282" t="s">
        <v>20</v>
      </c>
      <c r="C430" s="312">
        <f t="shared" si="144"/>
        <v>1667</v>
      </c>
      <c r="D430" s="312">
        <v>0</v>
      </c>
      <c r="E430" s="312">
        <v>1389</v>
      </c>
      <c r="F430" s="312">
        <v>278</v>
      </c>
      <c r="G430" s="312">
        <v>0</v>
      </c>
      <c r="H430" s="312">
        <v>0</v>
      </c>
      <c r="I430" s="312">
        <v>0</v>
      </c>
      <c r="J430" s="264"/>
      <c r="K430" s="264"/>
      <c r="L430" s="264"/>
      <c r="M430" s="264"/>
    </row>
    <row r="431" spans="1:13">
      <c r="A431" s="21" t="s">
        <v>76</v>
      </c>
      <c r="B431" s="8" t="s">
        <v>19</v>
      </c>
      <c r="C431" s="57">
        <f t="shared" si="144"/>
        <v>23374.9</v>
      </c>
      <c r="D431" s="85">
        <f t="shared" ref="D431:I434" si="147">D433</f>
        <v>355.1</v>
      </c>
      <c r="E431" s="85">
        <f t="shared" si="147"/>
        <v>965</v>
      </c>
      <c r="F431" s="85">
        <f t="shared" si="147"/>
        <v>9658.5</v>
      </c>
      <c r="G431" s="85">
        <f t="shared" si="147"/>
        <v>6562.8</v>
      </c>
      <c r="H431" s="85">
        <f t="shared" si="147"/>
        <v>5833.5</v>
      </c>
      <c r="I431" s="85">
        <f t="shared" si="147"/>
        <v>0</v>
      </c>
      <c r="J431" s="12"/>
      <c r="K431" s="12"/>
      <c r="L431" s="12"/>
      <c r="M431" s="12"/>
    </row>
    <row r="432" spans="1:13">
      <c r="A432" s="18"/>
      <c r="B432" s="202" t="s">
        <v>20</v>
      </c>
      <c r="C432" s="57">
        <f t="shared" si="144"/>
        <v>23374.9</v>
      </c>
      <c r="D432" s="85">
        <f t="shared" si="147"/>
        <v>355.1</v>
      </c>
      <c r="E432" s="85">
        <f t="shared" si="147"/>
        <v>965</v>
      </c>
      <c r="F432" s="85">
        <f t="shared" si="147"/>
        <v>9658.5</v>
      </c>
      <c r="G432" s="85">
        <f t="shared" si="147"/>
        <v>6562.8</v>
      </c>
      <c r="H432" s="85">
        <f t="shared" si="147"/>
        <v>5833.5</v>
      </c>
      <c r="I432" s="85">
        <f t="shared" si="147"/>
        <v>0</v>
      </c>
      <c r="J432" s="12"/>
      <c r="K432" s="12"/>
      <c r="L432" s="12"/>
      <c r="M432" s="12"/>
    </row>
    <row r="433" spans="1:15">
      <c r="A433" s="21" t="s">
        <v>54</v>
      </c>
      <c r="B433" s="201" t="s">
        <v>19</v>
      </c>
      <c r="C433" s="57">
        <f t="shared" si="144"/>
        <v>23374.9</v>
      </c>
      <c r="D433" s="85">
        <f t="shared" si="147"/>
        <v>355.1</v>
      </c>
      <c r="E433" s="85">
        <f t="shared" si="147"/>
        <v>965</v>
      </c>
      <c r="F433" s="85">
        <f t="shared" si="147"/>
        <v>9658.5</v>
      </c>
      <c r="G433" s="85">
        <f t="shared" si="147"/>
        <v>6562.8</v>
      </c>
      <c r="H433" s="85">
        <f t="shared" si="147"/>
        <v>5833.5</v>
      </c>
      <c r="I433" s="85">
        <f t="shared" si="147"/>
        <v>0</v>
      </c>
      <c r="J433" s="12"/>
      <c r="K433" s="12"/>
      <c r="L433" s="12"/>
      <c r="M433" s="12"/>
    </row>
    <row r="434" spans="1:15">
      <c r="A434" s="11"/>
      <c r="B434" s="202" t="s">
        <v>20</v>
      </c>
      <c r="C434" s="57">
        <f t="shared" si="144"/>
        <v>23374.9</v>
      </c>
      <c r="D434" s="85">
        <f t="shared" si="147"/>
        <v>355.1</v>
      </c>
      <c r="E434" s="85">
        <f t="shared" si="147"/>
        <v>965</v>
      </c>
      <c r="F434" s="85">
        <f t="shared" si="147"/>
        <v>9658.5</v>
      </c>
      <c r="G434" s="85">
        <f t="shared" si="147"/>
        <v>6562.8</v>
      </c>
      <c r="H434" s="85">
        <f t="shared" si="147"/>
        <v>5833.5</v>
      </c>
      <c r="I434" s="85">
        <f t="shared" si="147"/>
        <v>0</v>
      </c>
      <c r="J434" s="12"/>
      <c r="K434" s="12"/>
      <c r="L434" s="12"/>
      <c r="M434" s="12"/>
    </row>
    <row r="435" spans="1:15">
      <c r="A435" s="98" t="s">
        <v>48</v>
      </c>
      <c r="B435" s="26" t="s">
        <v>19</v>
      </c>
      <c r="C435" s="57">
        <f t="shared" si="144"/>
        <v>23374.9</v>
      </c>
      <c r="D435" s="85">
        <f>D437+D439</f>
        <v>355.1</v>
      </c>
      <c r="E435" s="85">
        <f t="shared" ref="E435:I435" si="148">E437+E439</f>
        <v>965</v>
      </c>
      <c r="F435" s="85">
        <f t="shared" si="148"/>
        <v>9658.5</v>
      </c>
      <c r="G435" s="85">
        <f t="shared" si="148"/>
        <v>6562.8</v>
      </c>
      <c r="H435" s="85">
        <f t="shared" si="148"/>
        <v>5833.5</v>
      </c>
      <c r="I435" s="85">
        <f t="shared" si="148"/>
        <v>0</v>
      </c>
      <c r="J435" s="12"/>
      <c r="K435" s="12"/>
      <c r="L435" s="12"/>
      <c r="M435" s="12"/>
    </row>
    <row r="436" spans="1:15">
      <c r="A436" s="11"/>
      <c r="B436" s="28" t="s">
        <v>20</v>
      </c>
      <c r="C436" s="57">
        <f t="shared" si="144"/>
        <v>23374.9</v>
      </c>
      <c r="D436" s="85">
        <f>D438+D440</f>
        <v>355.1</v>
      </c>
      <c r="E436" s="85">
        <f t="shared" ref="E436:I436" si="149">E438+E440</f>
        <v>965</v>
      </c>
      <c r="F436" s="85">
        <f t="shared" si="149"/>
        <v>9658.5</v>
      </c>
      <c r="G436" s="85">
        <f t="shared" si="149"/>
        <v>6562.8</v>
      </c>
      <c r="H436" s="85">
        <f t="shared" si="149"/>
        <v>5833.5</v>
      </c>
      <c r="I436" s="85">
        <f t="shared" si="149"/>
        <v>0</v>
      </c>
      <c r="J436" s="12"/>
      <c r="K436" s="12"/>
      <c r="L436" s="12"/>
      <c r="M436" s="12"/>
    </row>
    <row r="437" spans="1:15" s="275" customFormat="1" ht="42" customHeight="1">
      <c r="A437" s="469" t="s">
        <v>708</v>
      </c>
      <c r="B437" s="299" t="s">
        <v>19</v>
      </c>
      <c r="C437" s="312">
        <f t="shared" ref="C437:C440" si="150">D437+E437+F437+G437+H437+I437</f>
        <v>5464.6</v>
      </c>
      <c r="D437" s="312">
        <v>95.3</v>
      </c>
      <c r="E437" s="312">
        <v>815</v>
      </c>
      <c r="F437" s="312">
        <v>3825</v>
      </c>
      <c r="G437" s="312">
        <v>729.3</v>
      </c>
      <c r="H437" s="312">
        <v>0</v>
      </c>
      <c r="I437" s="312">
        <v>0</v>
      </c>
      <c r="J437" s="734" t="s">
        <v>674</v>
      </c>
      <c r="K437" s="809"/>
      <c r="L437" s="809"/>
      <c r="M437" s="720"/>
      <c r="N437" s="720"/>
      <c r="O437" s="720"/>
    </row>
    <row r="438" spans="1:15" s="275" customFormat="1">
      <c r="A438" s="429"/>
      <c r="B438" s="282" t="s">
        <v>20</v>
      </c>
      <c r="C438" s="312">
        <f t="shared" si="150"/>
        <v>5464.6</v>
      </c>
      <c r="D438" s="312">
        <v>95.3</v>
      </c>
      <c r="E438" s="312">
        <v>815</v>
      </c>
      <c r="F438" s="312">
        <v>3825</v>
      </c>
      <c r="G438" s="312">
        <v>729.3</v>
      </c>
      <c r="H438" s="312">
        <v>0</v>
      </c>
      <c r="I438" s="312">
        <v>0</v>
      </c>
      <c r="J438" s="262"/>
      <c r="K438" s="262"/>
      <c r="L438" s="262"/>
      <c r="M438" s="262"/>
    </row>
    <row r="439" spans="1:15" s="275" customFormat="1" ht="41.25" customHeight="1">
      <c r="A439" s="469" t="s">
        <v>709</v>
      </c>
      <c r="B439" s="299" t="s">
        <v>19</v>
      </c>
      <c r="C439" s="312">
        <f t="shared" si="150"/>
        <v>17910.3</v>
      </c>
      <c r="D439" s="312">
        <v>259.8</v>
      </c>
      <c r="E439" s="312">
        <v>150</v>
      </c>
      <c r="F439" s="312">
        <v>5833.5</v>
      </c>
      <c r="G439" s="312">
        <v>5833.5</v>
      </c>
      <c r="H439" s="312">
        <v>5833.5</v>
      </c>
      <c r="I439" s="312">
        <v>0</v>
      </c>
      <c r="J439" s="734" t="s">
        <v>710</v>
      </c>
      <c r="K439" s="809"/>
      <c r="L439" s="809"/>
      <c r="M439" s="719"/>
      <c r="N439" s="719"/>
    </row>
    <row r="440" spans="1:15" s="275" customFormat="1">
      <c r="A440" s="429"/>
      <c r="B440" s="282" t="s">
        <v>20</v>
      </c>
      <c r="C440" s="312">
        <f t="shared" si="150"/>
        <v>17910.3</v>
      </c>
      <c r="D440" s="312">
        <v>259.8</v>
      </c>
      <c r="E440" s="312">
        <v>150</v>
      </c>
      <c r="F440" s="312">
        <v>5833.5</v>
      </c>
      <c r="G440" s="312">
        <v>5833.5</v>
      </c>
      <c r="H440" s="312">
        <v>5833.5</v>
      </c>
      <c r="I440" s="312">
        <v>0</v>
      </c>
      <c r="J440" s="262"/>
      <c r="K440" s="262"/>
      <c r="L440" s="262"/>
      <c r="M440" s="262"/>
    </row>
    <row r="441" spans="1:15" ht="12.75" customHeight="1">
      <c r="A441" s="738" t="s">
        <v>487</v>
      </c>
      <c r="B441" s="739"/>
      <c r="C441" s="739"/>
      <c r="D441" s="739"/>
      <c r="E441" s="739"/>
      <c r="F441" s="739"/>
      <c r="G441" s="739"/>
      <c r="H441" s="739"/>
      <c r="I441" s="740"/>
      <c r="J441" s="261"/>
    </row>
    <row r="442" spans="1:15" ht="12.75" customHeight="1">
      <c r="A442" s="96" t="s">
        <v>22</v>
      </c>
      <c r="B442" s="201" t="s">
        <v>19</v>
      </c>
      <c r="C442" s="57">
        <f t="shared" ref="C442:C455" si="151">D442+E442+F442+G442+H442+I442</f>
        <v>104025</v>
      </c>
      <c r="D442" s="57">
        <f t="shared" ref="D442:I449" si="152">D444</f>
        <v>0</v>
      </c>
      <c r="E442" s="57">
        <f t="shared" si="152"/>
        <v>1720</v>
      </c>
      <c r="F442" s="57">
        <f t="shared" si="152"/>
        <v>43960</v>
      </c>
      <c r="G442" s="57">
        <f t="shared" si="152"/>
        <v>43960</v>
      </c>
      <c r="H442" s="57">
        <f t="shared" si="152"/>
        <v>14385</v>
      </c>
      <c r="I442" s="57">
        <f t="shared" si="152"/>
        <v>0</v>
      </c>
    </row>
    <row r="443" spans="1:15" ht="12.75" customHeight="1">
      <c r="A443" s="23" t="s">
        <v>46</v>
      </c>
      <c r="B443" s="202" t="s">
        <v>20</v>
      </c>
      <c r="C443" s="57">
        <f t="shared" si="151"/>
        <v>104025</v>
      </c>
      <c r="D443" s="57">
        <f t="shared" si="152"/>
        <v>0</v>
      </c>
      <c r="E443" s="57">
        <f t="shared" si="152"/>
        <v>1720</v>
      </c>
      <c r="F443" s="57">
        <f t="shared" si="152"/>
        <v>43960</v>
      </c>
      <c r="G443" s="57">
        <f t="shared" si="152"/>
        <v>43960</v>
      </c>
      <c r="H443" s="57">
        <f t="shared" si="152"/>
        <v>14385</v>
      </c>
      <c r="I443" s="57">
        <f t="shared" si="152"/>
        <v>0</v>
      </c>
    </row>
    <row r="444" spans="1:15" s="112" customFormat="1" ht="12.75" customHeight="1">
      <c r="A444" s="52" t="s">
        <v>91</v>
      </c>
      <c r="B444" s="150" t="s">
        <v>19</v>
      </c>
      <c r="C444" s="151">
        <f t="shared" si="151"/>
        <v>104025</v>
      </c>
      <c r="D444" s="151">
        <f>D446</f>
        <v>0</v>
      </c>
      <c r="E444" s="151">
        <f t="shared" si="152"/>
        <v>1720</v>
      </c>
      <c r="F444" s="151">
        <f t="shared" si="152"/>
        <v>43960</v>
      </c>
      <c r="G444" s="151">
        <f t="shared" si="152"/>
        <v>43960</v>
      </c>
      <c r="H444" s="151">
        <f t="shared" si="152"/>
        <v>14385</v>
      </c>
      <c r="I444" s="151">
        <f t="shared" si="152"/>
        <v>0</v>
      </c>
    </row>
    <row r="445" spans="1:15" s="112" customFormat="1" ht="12.75" customHeight="1">
      <c r="A445" s="152" t="s">
        <v>56</v>
      </c>
      <c r="B445" s="153" t="s">
        <v>20</v>
      </c>
      <c r="C445" s="151">
        <f t="shared" si="151"/>
        <v>104025</v>
      </c>
      <c r="D445" s="151">
        <f>D447</f>
        <v>0</v>
      </c>
      <c r="E445" s="151">
        <f t="shared" si="152"/>
        <v>1720</v>
      </c>
      <c r="F445" s="151">
        <f t="shared" si="152"/>
        <v>43960</v>
      </c>
      <c r="G445" s="151">
        <f t="shared" si="152"/>
        <v>43960</v>
      </c>
      <c r="H445" s="151">
        <f t="shared" si="152"/>
        <v>14385</v>
      </c>
      <c r="I445" s="151">
        <f t="shared" si="152"/>
        <v>0</v>
      </c>
    </row>
    <row r="446" spans="1:15" ht="12.75" customHeight="1">
      <c r="A446" s="21" t="s">
        <v>76</v>
      </c>
      <c r="B446" s="8" t="s">
        <v>19</v>
      </c>
      <c r="C446" s="57">
        <f t="shared" si="151"/>
        <v>104025</v>
      </c>
      <c r="D446" s="57">
        <f t="shared" si="152"/>
        <v>0</v>
      </c>
      <c r="E446" s="57">
        <f t="shared" si="152"/>
        <v>1720</v>
      </c>
      <c r="F446" s="57">
        <f t="shared" si="152"/>
        <v>43960</v>
      </c>
      <c r="G446" s="57">
        <f t="shared" si="152"/>
        <v>43960</v>
      </c>
      <c r="H446" s="57">
        <f t="shared" si="152"/>
        <v>14385</v>
      </c>
      <c r="I446" s="57">
        <f t="shared" si="152"/>
        <v>0</v>
      </c>
    </row>
    <row r="447" spans="1:15" ht="12.75" customHeight="1">
      <c r="A447" s="18"/>
      <c r="B447" s="202" t="s">
        <v>20</v>
      </c>
      <c r="C447" s="57">
        <f t="shared" si="151"/>
        <v>104025</v>
      </c>
      <c r="D447" s="57">
        <f t="shared" si="152"/>
        <v>0</v>
      </c>
      <c r="E447" s="57">
        <f t="shared" si="152"/>
        <v>1720</v>
      </c>
      <c r="F447" s="57">
        <f t="shared" si="152"/>
        <v>43960</v>
      </c>
      <c r="G447" s="57">
        <f t="shared" si="152"/>
        <v>43960</v>
      </c>
      <c r="H447" s="57">
        <f t="shared" si="152"/>
        <v>14385</v>
      </c>
      <c r="I447" s="57">
        <f t="shared" si="152"/>
        <v>0</v>
      </c>
    </row>
    <row r="448" spans="1:15" ht="12.75" customHeight="1">
      <c r="A448" s="33" t="s">
        <v>54</v>
      </c>
      <c r="B448" s="201" t="s">
        <v>19</v>
      </c>
      <c r="C448" s="57">
        <f t="shared" si="151"/>
        <v>104025</v>
      </c>
      <c r="D448" s="57">
        <f t="shared" si="152"/>
        <v>0</v>
      </c>
      <c r="E448" s="57">
        <f t="shared" si="152"/>
        <v>1720</v>
      </c>
      <c r="F448" s="57">
        <f t="shared" si="152"/>
        <v>43960</v>
      </c>
      <c r="G448" s="57">
        <f t="shared" si="152"/>
        <v>43960</v>
      </c>
      <c r="H448" s="57">
        <f t="shared" si="152"/>
        <v>14385</v>
      </c>
      <c r="I448" s="57">
        <f t="shared" si="152"/>
        <v>0</v>
      </c>
    </row>
    <row r="449" spans="1:18" ht="12.75" customHeight="1">
      <c r="A449" s="14"/>
      <c r="B449" s="202" t="s">
        <v>20</v>
      </c>
      <c r="C449" s="57">
        <f t="shared" si="151"/>
        <v>104025</v>
      </c>
      <c r="D449" s="57">
        <f t="shared" si="152"/>
        <v>0</v>
      </c>
      <c r="E449" s="57">
        <f t="shared" si="152"/>
        <v>1720</v>
      </c>
      <c r="F449" s="57">
        <f t="shared" si="152"/>
        <v>43960</v>
      </c>
      <c r="G449" s="57">
        <f t="shared" si="152"/>
        <v>43960</v>
      </c>
      <c r="H449" s="57">
        <f t="shared" si="152"/>
        <v>14385</v>
      </c>
      <c r="I449" s="57">
        <f t="shared" si="152"/>
        <v>0</v>
      </c>
    </row>
    <row r="450" spans="1:18" s="112" customFormat="1">
      <c r="A450" s="149" t="s">
        <v>48</v>
      </c>
      <c r="B450" s="150" t="s">
        <v>19</v>
      </c>
      <c r="C450" s="151">
        <f t="shared" si="151"/>
        <v>104025</v>
      </c>
      <c r="D450" s="151">
        <f>D452</f>
        <v>0</v>
      </c>
      <c r="E450" s="151">
        <f t="shared" ref="E450:I450" si="153">E452</f>
        <v>1720</v>
      </c>
      <c r="F450" s="151">
        <f t="shared" si="153"/>
        <v>43960</v>
      </c>
      <c r="G450" s="151">
        <f t="shared" si="153"/>
        <v>43960</v>
      </c>
      <c r="H450" s="151">
        <f t="shared" si="153"/>
        <v>14385</v>
      </c>
      <c r="I450" s="151">
        <f t="shared" si="153"/>
        <v>0</v>
      </c>
      <c r="J450" s="166"/>
      <c r="K450" s="166"/>
      <c r="L450" s="166"/>
      <c r="M450" s="166"/>
    </row>
    <row r="451" spans="1:18" s="112" customFormat="1">
      <c r="A451" s="152"/>
      <c r="B451" s="153" t="s">
        <v>20</v>
      </c>
      <c r="C451" s="151">
        <f t="shared" si="151"/>
        <v>104025</v>
      </c>
      <c r="D451" s="151">
        <f>D453</f>
        <v>0</v>
      </c>
      <c r="E451" s="151">
        <f t="shared" ref="E451:I451" si="154">E453</f>
        <v>1720</v>
      </c>
      <c r="F451" s="151">
        <f t="shared" si="154"/>
        <v>43960</v>
      </c>
      <c r="G451" s="151">
        <f t="shared" si="154"/>
        <v>43960</v>
      </c>
      <c r="H451" s="151">
        <f t="shared" si="154"/>
        <v>14385</v>
      </c>
      <c r="I451" s="151">
        <f t="shared" si="154"/>
        <v>0</v>
      </c>
      <c r="J451" s="166"/>
      <c r="K451" s="166"/>
      <c r="L451" s="166"/>
      <c r="M451" s="166"/>
    </row>
    <row r="452" spans="1:18" s="147" customFormat="1">
      <c r="A452" s="283" t="s">
        <v>719</v>
      </c>
      <c r="B452" s="145" t="s">
        <v>19</v>
      </c>
      <c r="C452" s="146">
        <f t="shared" si="151"/>
        <v>104025</v>
      </c>
      <c r="D452" s="146">
        <f>D454+D456</f>
        <v>0</v>
      </c>
      <c r="E452" s="146">
        <f t="shared" ref="E452:I452" si="155">E454+E456</f>
        <v>1720</v>
      </c>
      <c r="F452" s="146">
        <f t="shared" si="155"/>
        <v>43960</v>
      </c>
      <c r="G452" s="146">
        <f t="shared" si="155"/>
        <v>43960</v>
      </c>
      <c r="H452" s="146">
        <f t="shared" si="155"/>
        <v>14385</v>
      </c>
      <c r="I452" s="146">
        <f t="shared" si="155"/>
        <v>0</v>
      </c>
      <c r="J452" s="179"/>
      <c r="K452" s="179"/>
      <c r="L452" s="179"/>
      <c r="M452" s="179"/>
    </row>
    <row r="453" spans="1:18" s="147" customFormat="1">
      <c r="A453" s="177"/>
      <c r="B453" s="148" t="s">
        <v>20</v>
      </c>
      <c r="C453" s="146">
        <f t="shared" si="151"/>
        <v>104025</v>
      </c>
      <c r="D453" s="146">
        <f>D455+D457</f>
        <v>0</v>
      </c>
      <c r="E453" s="146">
        <f t="shared" ref="E453:I453" si="156">E455+E457</f>
        <v>1720</v>
      </c>
      <c r="F453" s="146">
        <f t="shared" si="156"/>
        <v>43960</v>
      </c>
      <c r="G453" s="146">
        <f t="shared" si="156"/>
        <v>43960</v>
      </c>
      <c r="H453" s="146">
        <f t="shared" si="156"/>
        <v>14385</v>
      </c>
      <c r="I453" s="146">
        <f t="shared" si="156"/>
        <v>0</v>
      </c>
      <c r="J453" s="179"/>
      <c r="K453" s="179"/>
      <c r="L453" s="179"/>
      <c r="M453" s="179"/>
    </row>
    <row r="454" spans="1:18" s="326" customFormat="1" ht="39.75" customHeight="1">
      <c r="A454" s="533" t="s">
        <v>720</v>
      </c>
      <c r="B454" s="269" t="s">
        <v>19</v>
      </c>
      <c r="C454" s="250">
        <f t="shared" si="151"/>
        <v>102305</v>
      </c>
      <c r="D454" s="250">
        <v>0</v>
      </c>
      <c r="E454" s="338">
        <v>0</v>
      </c>
      <c r="F454" s="250">
        <v>43960</v>
      </c>
      <c r="G454" s="250">
        <v>43960</v>
      </c>
      <c r="H454" s="250">
        <v>14385</v>
      </c>
      <c r="I454" s="250">
        <v>0</v>
      </c>
      <c r="J454" s="683" t="s">
        <v>642</v>
      </c>
      <c r="K454" s="684"/>
      <c r="L454" s="684"/>
      <c r="M454" s="684"/>
      <c r="N454" s="684"/>
      <c r="O454" s="684"/>
      <c r="P454" s="684"/>
      <c r="Q454" s="719"/>
      <c r="R454" s="720"/>
    </row>
    <row r="455" spans="1:18" s="326" customFormat="1">
      <c r="A455" s="323"/>
      <c r="B455" s="270" t="s">
        <v>20</v>
      </c>
      <c r="C455" s="250">
        <f t="shared" si="151"/>
        <v>102305</v>
      </c>
      <c r="D455" s="250">
        <v>0</v>
      </c>
      <c r="E455" s="338">
        <v>0</v>
      </c>
      <c r="F455" s="250">
        <v>43960</v>
      </c>
      <c r="G455" s="250">
        <v>43960</v>
      </c>
      <c r="H455" s="250">
        <v>14385</v>
      </c>
      <c r="I455" s="250">
        <v>0</v>
      </c>
      <c r="J455" s="685"/>
      <c r="K455" s="684"/>
      <c r="L455" s="684"/>
      <c r="M455" s="684"/>
      <c r="N455" s="684"/>
      <c r="O455" s="684"/>
      <c r="P455" s="684"/>
      <c r="Q455" s="719"/>
      <c r="R455" s="720"/>
    </row>
    <row r="456" spans="1:18" s="326" customFormat="1">
      <c r="A456" s="523" t="s">
        <v>721</v>
      </c>
      <c r="B456" s="269" t="s">
        <v>19</v>
      </c>
      <c r="C456" s="250">
        <f t="shared" ref="C456:C457" si="157">D456+E456+F456+G456+H456+I456</f>
        <v>1720</v>
      </c>
      <c r="D456" s="250">
        <v>0</v>
      </c>
      <c r="E456" s="338">
        <v>1720</v>
      </c>
      <c r="F456" s="250">
        <v>0</v>
      </c>
      <c r="G456" s="250">
        <v>0</v>
      </c>
      <c r="H456" s="250">
        <v>0</v>
      </c>
      <c r="I456" s="250">
        <v>0</v>
      </c>
      <c r="J456" s="683" t="s">
        <v>642</v>
      </c>
      <c r="K456" s="684"/>
      <c r="L456" s="684"/>
      <c r="M456" s="684"/>
      <c r="N456" s="684"/>
      <c r="O456" s="684"/>
      <c r="P456" s="684"/>
      <c r="Q456" s="719"/>
      <c r="R456" s="720"/>
    </row>
    <row r="457" spans="1:18" s="326" customFormat="1">
      <c r="A457" s="323"/>
      <c r="B457" s="270" t="s">
        <v>20</v>
      </c>
      <c r="C457" s="250">
        <f t="shared" si="157"/>
        <v>1720</v>
      </c>
      <c r="D457" s="250">
        <v>0</v>
      </c>
      <c r="E457" s="338">
        <v>1720</v>
      </c>
      <c r="F457" s="250">
        <v>0</v>
      </c>
      <c r="G457" s="250">
        <v>0</v>
      </c>
      <c r="H457" s="250">
        <v>0</v>
      </c>
      <c r="I457" s="250">
        <v>0</v>
      </c>
      <c r="J457" s="685"/>
      <c r="K457" s="684"/>
      <c r="L457" s="684"/>
      <c r="M457" s="684"/>
      <c r="N457" s="684"/>
      <c r="O457" s="684"/>
      <c r="P457" s="684"/>
      <c r="Q457" s="719"/>
      <c r="R457" s="720"/>
    </row>
    <row r="458" spans="1:18" ht="12.75" customHeight="1">
      <c r="A458" s="761" t="s">
        <v>488</v>
      </c>
      <c r="B458" s="762"/>
      <c r="C458" s="762"/>
      <c r="D458" s="763"/>
      <c r="E458" s="763"/>
      <c r="F458" s="763"/>
      <c r="G458" s="763"/>
      <c r="H458" s="763"/>
      <c r="I458" s="764"/>
      <c r="J458" s="261"/>
    </row>
    <row r="459" spans="1:18" ht="12.75" customHeight="1">
      <c r="A459" s="96" t="s">
        <v>22</v>
      </c>
      <c r="B459" s="201" t="s">
        <v>19</v>
      </c>
      <c r="C459" s="95">
        <f t="shared" ref="C459:C472" si="158">D459+E459+F459+G459+H459+I459</f>
        <v>51198.36</v>
      </c>
      <c r="D459" s="57">
        <f t="shared" ref="D459:I468" si="159">D461</f>
        <v>0</v>
      </c>
      <c r="E459" s="57">
        <f t="shared" si="159"/>
        <v>38387.120000000003</v>
      </c>
      <c r="F459" s="57">
        <f t="shared" si="159"/>
        <v>12811.24</v>
      </c>
      <c r="G459" s="57">
        <f t="shared" si="159"/>
        <v>0</v>
      </c>
      <c r="H459" s="57">
        <f t="shared" si="159"/>
        <v>0</v>
      </c>
      <c r="I459" s="57">
        <f t="shared" si="159"/>
        <v>0</v>
      </c>
    </row>
    <row r="460" spans="1:18" ht="12.75" customHeight="1">
      <c r="A460" s="23" t="s">
        <v>46</v>
      </c>
      <c r="B460" s="202" t="s">
        <v>20</v>
      </c>
      <c r="C460" s="95">
        <f t="shared" si="158"/>
        <v>51198.36</v>
      </c>
      <c r="D460" s="57">
        <f t="shared" si="159"/>
        <v>0</v>
      </c>
      <c r="E460" s="57">
        <f t="shared" si="159"/>
        <v>38387.120000000003</v>
      </c>
      <c r="F460" s="57">
        <f t="shared" si="159"/>
        <v>12811.24</v>
      </c>
      <c r="G460" s="57">
        <f t="shared" si="159"/>
        <v>0</v>
      </c>
      <c r="H460" s="57">
        <f t="shared" si="159"/>
        <v>0</v>
      </c>
      <c r="I460" s="57">
        <f t="shared" si="159"/>
        <v>0</v>
      </c>
    </row>
    <row r="461" spans="1:18" s="112" customFormat="1" ht="12.75" customHeight="1">
      <c r="A461" s="52" t="s">
        <v>91</v>
      </c>
      <c r="B461" s="150" t="s">
        <v>19</v>
      </c>
      <c r="C461" s="95">
        <f t="shared" si="158"/>
        <v>51198.36</v>
      </c>
      <c r="D461" s="151">
        <f t="shared" si="159"/>
        <v>0</v>
      </c>
      <c r="E461" s="151">
        <f t="shared" si="159"/>
        <v>38387.120000000003</v>
      </c>
      <c r="F461" s="151">
        <f t="shared" si="159"/>
        <v>12811.24</v>
      </c>
      <c r="G461" s="151">
        <f t="shared" si="159"/>
        <v>0</v>
      </c>
      <c r="H461" s="151">
        <f t="shared" si="159"/>
        <v>0</v>
      </c>
      <c r="I461" s="151">
        <f t="shared" si="159"/>
        <v>0</v>
      </c>
    </row>
    <row r="462" spans="1:18" s="112" customFormat="1" ht="12.75" customHeight="1">
      <c r="A462" s="152" t="s">
        <v>56</v>
      </c>
      <c r="B462" s="153" t="s">
        <v>20</v>
      </c>
      <c r="C462" s="95">
        <f t="shared" si="158"/>
        <v>51198.36</v>
      </c>
      <c r="D462" s="151">
        <f t="shared" si="159"/>
        <v>0</v>
      </c>
      <c r="E462" s="151">
        <f t="shared" si="159"/>
        <v>38387.120000000003</v>
      </c>
      <c r="F462" s="151">
        <f t="shared" si="159"/>
        <v>12811.24</v>
      </c>
      <c r="G462" s="151">
        <f t="shared" si="159"/>
        <v>0</v>
      </c>
      <c r="H462" s="151">
        <f t="shared" si="159"/>
        <v>0</v>
      </c>
      <c r="I462" s="151">
        <f t="shared" si="159"/>
        <v>0</v>
      </c>
    </row>
    <row r="463" spans="1:18" ht="12.75" customHeight="1">
      <c r="A463" s="21" t="s">
        <v>76</v>
      </c>
      <c r="B463" s="8" t="s">
        <v>19</v>
      </c>
      <c r="C463" s="95">
        <f t="shared" si="158"/>
        <v>51198.36</v>
      </c>
      <c r="D463" s="57">
        <f t="shared" si="159"/>
        <v>0</v>
      </c>
      <c r="E463" s="57">
        <f t="shared" si="159"/>
        <v>38387.120000000003</v>
      </c>
      <c r="F463" s="57">
        <f t="shared" si="159"/>
        <v>12811.24</v>
      </c>
      <c r="G463" s="57">
        <f t="shared" si="159"/>
        <v>0</v>
      </c>
      <c r="H463" s="57">
        <f t="shared" si="159"/>
        <v>0</v>
      </c>
      <c r="I463" s="57">
        <f t="shared" si="159"/>
        <v>0</v>
      </c>
    </row>
    <row r="464" spans="1:18" ht="12.75" customHeight="1">
      <c r="A464" s="18"/>
      <c r="B464" s="202" t="s">
        <v>20</v>
      </c>
      <c r="C464" s="95">
        <f t="shared" si="158"/>
        <v>51198.36</v>
      </c>
      <c r="D464" s="57">
        <f t="shared" si="159"/>
        <v>0</v>
      </c>
      <c r="E464" s="57">
        <f t="shared" si="159"/>
        <v>38387.120000000003</v>
      </c>
      <c r="F464" s="57">
        <f t="shared" si="159"/>
        <v>12811.24</v>
      </c>
      <c r="G464" s="57">
        <f t="shared" si="159"/>
        <v>0</v>
      </c>
      <c r="H464" s="57">
        <f t="shared" si="159"/>
        <v>0</v>
      </c>
      <c r="I464" s="57">
        <f t="shared" si="159"/>
        <v>0</v>
      </c>
    </row>
    <row r="465" spans="1:16" ht="12.75" customHeight="1">
      <c r="A465" s="33" t="s">
        <v>54</v>
      </c>
      <c r="B465" s="201" t="s">
        <v>19</v>
      </c>
      <c r="C465" s="95">
        <f t="shared" si="158"/>
        <v>51198.36</v>
      </c>
      <c r="D465" s="57">
        <f t="shared" si="159"/>
        <v>0</v>
      </c>
      <c r="E465" s="57">
        <f t="shared" si="159"/>
        <v>38387.120000000003</v>
      </c>
      <c r="F465" s="57">
        <f t="shared" si="159"/>
        <v>12811.24</v>
      </c>
      <c r="G465" s="57">
        <f t="shared" si="159"/>
        <v>0</v>
      </c>
      <c r="H465" s="57">
        <f t="shared" si="159"/>
        <v>0</v>
      </c>
      <c r="I465" s="57">
        <f t="shared" si="159"/>
        <v>0</v>
      </c>
    </row>
    <row r="466" spans="1:16" ht="12.75" customHeight="1">
      <c r="A466" s="14"/>
      <c r="B466" s="202" t="s">
        <v>20</v>
      </c>
      <c r="C466" s="95">
        <f t="shared" si="158"/>
        <v>51198.36</v>
      </c>
      <c r="D466" s="57">
        <f t="shared" si="159"/>
        <v>0</v>
      </c>
      <c r="E466" s="57">
        <f t="shared" si="159"/>
        <v>38387.120000000003</v>
      </c>
      <c r="F466" s="57">
        <f t="shared" si="159"/>
        <v>12811.24</v>
      </c>
      <c r="G466" s="57">
        <f t="shared" si="159"/>
        <v>0</v>
      </c>
      <c r="H466" s="57">
        <f t="shared" si="159"/>
        <v>0</v>
      </c>
      <c r="I466" s="57">
        <f t="shared" si="159"/>
        <v>0</v>
      </c>
    </row>
    <row r="467" spans="1:16" s="112" customFormat="1">
      <c r="A467" s="149" t="s">
        <v>48</v>
      </c>
      <c r="B467" s="150" t="s">
        <v>19</v>
      </c>
      <c r="C467" s="146">
        <f t="shared" si="158"/>
        <v>51198.36</v>
      </c>
      <c r="D467" s="151">
        <f t="shared" si="159"/>
        <v>0</v>
      </c>
      <c r="E467" s="151">
        <f t="shared" si="159"/>
        <v>38387.120000000003</v>
      </c>
      <c r="F467" s="151">
        <f t="shared" si="159"/>
        <v>12811.24</v>
      </c>
      <c r="G467" s="151">
        <f t="shared" si="159"/>
        <v>0</v>
      </c>
      <c r="H467" s="151">
        <f t="shared" si="159"/>
        <v>0</v>
      </c>
      <c r="I467" s="151">
        <f t="shared" si="159"/>
        <v>0</v>
      </c>
      <c r="J467" s="166"/>
      <c r="K467" s="166"/>
      <c r="L467" s="166"/>
      <c r="M467" s="166"/>
    </row>
    <row r="468" spans="1:16" s="112" customFormat="1">
      <c r="A468" s="152"/>
      <c r="B468" s="153" t="s">
        <v>20</v>
      </c>
      <c r="C468" s="146">
        <f t="shared" si="158"/>
        <v>51198.36</v>
      </c>
      <c r="D468" s="151">
        <f t="shared" si="159"/>
        <v>0</v>
      </c>
      <c r="E468" s="151">
        <f t="shared" si="159"/>
        <v>38387.120000000003</v>
      </c>
      <c r="F468" s="151">
        <f t="shared" si="159"/>
        <v>12811.24</v>
      </c>
      <c r="G468" s="151">
        <f t="shared" si="159"/>
        <v>0</v>
      </c>
      <c r="H468" s="151">
        <f t="shared" si="159"/>
        <v>0</v>
      </c>
      <c r="I468" s="151">
        <f t="shared" si="159"/>
        <v>0</v>
      </c>
      <c r="J468" s="166"/>
      <c r="K468" s="166"/>
      <c r="L468" s="166"/>
      <c r="M468" s="166"/>
    </row>
    <row r="469" spans="1:16" s="147" customFormat="1">
      <c r="A469" s="358" t="s">
        <v>190</v>
      </c>
      <c r="B469" s="145" t="s">
        <v>19</v>
      </c>
      <c r="C469" s="146">
        <f t="shared" si="158"/>
        <v>51198.36</v>
      </c>
      <c r="D469" s="146">
        <f>D471</f>
        <v>0</v>
      </c>
      <c r="E469" s="146">
        <f t="shared" ref="E469:I469" si="160">E471</f>
        <v>38387.120000000003</v>
      </c>
      <c r="F469" s="146">
        <f t="shared" si="160"/>
        <v>12811.24</v>
      </c>
      <c r="G469" s="146">
        <f t="shared" si="160"/>
        <v>0</v>
      </c>
      <c r="H469" s="146">
        <f t="shared" si="160"/>
        <v>0</v>
      </c>
      <c r="I469" s="146">
        <f t="shared" si="160"/>
        <v>0</v>
      </c>
      <c r="J469" s="320"/>
      <c r="K469" s="179"/>
      <c r="L469" s="179"/>
      <c r="M469" s="179"/>
    </row>
    <row r="470" spans="1:16" s="147" customFormat="1">
      <c r="A470" s="167"/>
      <c r="B470" s="148" t="s">
        <v>20</v>
      </c>
      <c r="C470" s="146">
        <f t="shared" si="158"/>
        <v>51198.36</v>
      </c>
      <c r="D470" s="146">
        <f>D472</f>
        <v>0</v>
      </c>
      <c r="E470" s="146">
        <f t="shared" ref="E470:I470" si="161">E472</f>
        <v>38387.120000000003</v>
      </c>
      <c r="F470" s="146">
        <f t="shared" si="161"/>
        <v>12811.24</v>
      </c>
      <c r="G470" s="146">
        <f t="shared" si="161"/>
        <v>0</v>
      </c>
      <c r="H470" s="146">
        <f t="shared" si="161"/>
        <v>0</v>
      </c>
      <c r="I470" s="146">
        <f t="shared" si="161"/>
        <v>0</v>
      </c>
      <c r="J470" s="320"/>
      <c r="K470" s="179"/>
      <c r="L470" s="179"/>
      <c r="M470" s="179"/>
    </row>
    <row r="471" spans="1:16" s="326" customFormat="1" ht="26.25" customHeight="1">
      <c r="A471" s="524" t="s">
        <v>599</v>
      </c>
      <c r="B471" s="269" t="s">
        <v>19</v>
      </c>
      <c r="C471" s="250">
        <f t="shared" si="158"/>
        <v>51198.36</v>
      </c>
      <c r="D471" s="250">
        <v>0</v>
      </c>
      <c r="E471" s="250">
        <v>38387.120000000003</v>
      </c>
      <c r="F471" s="250">
        <v>12811.24</v>
      </c>
      <c r="G471" s="250">
        <v>0</v>
      </c>
      <c r="H471" s="250">
        <v>0</v>
      </c>
      <c r="I471" s="250">
        <v>0</v>
      </c>
      <c r="J471" s="683" t="s">
        <v>712</v>
      </c>
      <c r="K471" s="684"/>
      <c r="L471" s="684"/>
      <c r="M471" s="684"/>
      <c r="N471" s="684"/>
      <c r="O471" s="684"/>
      <c r="P471" s="684"/>
    </row>
    <row r="472" spans="1:16" s="255" customFormat="1">
      <c r="A472" s="336"/>
      <c r="B472" s="270" t="s">
        <v>20</v>
      </c>
      <c r="C472" s="250">
        <f t="shared" si="158"/>
        <v>51198.36</v>
      </c>
      <c r="D472" s="250">
        <v>0</v>
      </c>
      <c r="E472" s="250">
        <v>38387.120000000003</v>
      </c>
      <c r="F472" s="250">
        <v>12811.24</v>
      </c>
      <c r="G472" s="250">
        <v>0</v>
      </c>
      <c r="H472" s="250">
        <v>0</v>
      </c>
      <c r="I472" s="250">
        <v>0</v>
      </c>
      <c r="J472" s="685"/>
      <c r="K472" s="684"/>
      <c r="L472" s="684"/>
      <c r="M472" s="684"/>
      <c r="N472" s="684"/>
      <c r="O472" s="684"/>
      <c r="P472" s="684"/>
    </row>
    <row r="473" spans="1:16">
      <c r="A473" s="743" t="s">
        <v>490</v>
      </c>
      <c r="B473" s="714"/>
      <c r="C473" s="714"/>
      <c r="D473" s="714"/>
      <c r="E473" s="714"/>
      <c r="F473" s="714"/>
      <c r="G473" s="714"/>
      <c r="H473" s="714"/>
      <c r="I473" s="715"/>
      <c r="J473" s="12"/>
      <c r="K473" s="12"/>
      <c r="L473" s="12"/>
      <c r="M473" s="12"/>
    </row>
    <row r="474" spans="1:16">
      <c r="A474" s="114" t="s">
        <v>22</v>
      </c>
      <c r="B474" s="26" t="s">
        <v>19</v>
      </c>
      <c r="C474" s="57">
        <f t="shared" ref="C474:C487" si="162">D474+E474+F474+G474+H474+I474</f>
        <v>1009</v>
      </c>
      <c r="D474" s="85">
        <f>D476</f>
        <v>0</v>
      </c>
      <c r="E474" s="85">
        <f t="shared" ref="E474:I474" si="163">E476</f>
        <v>973</v>
      </c>
      <c r="F474" s="85">
        <f t="shared" si="163"/>
        <v>0</v>
      </c>
      <c r="G474" s="85">
        <f t="shared" si="163"/>
        <v>0</v>
      </c>
      <c r="H474" s="85">
        <f t="shared" si="163"/>
        <v>0</v>
      </c>
      <c r="I474" s="85">
        <f t="shared" si="163"/>
        <v>36</v>
      </c>
      <c r="J474" s="12"/>
      <c r="K474" s="12"/>
      <c r="L474" s="12"/>
      <c r="M474" s="12"/>
    </row>
    <row r="475" spans="1:16">
      <c r="A475" s="23" t="s">
        <v>46</v>
      </c>
      <c r="B475" s="28" t="s">
        <v>20</v>
      </c>
      <c r="C475" s="57">
        <f t="shared" si="162"/>
        <v>1009</v>
      </c>
      <c r="D475" s="85">
        <f>D477</f>
        <v>0</v>
      </c>
      <c r="E475" s="85">
        <f t="shared" ref="E475:I475" si="164">E477</f>
        <v>973</v>
      </c>
      <c r="F475" s="85">
        <f t="shared" si="164"/>
        <v>0</v>
      </c>
      <c r="G475" s="85">
        <f t="shared" si="164"/>
        <v>0</v>
      </c>
      <c r="H475" s="85">
        <f t="shared" si="164"/>
        <v>0</v>
      </c>
      <c r="I475" s="85">
        <f t="shared" si="164"/>
        <v>36</v>
      </c>
      <c r="J475" s="12"/>
      <c r="K475" s="12"/>
      <c r="L475" s="12"/>
      <c r="M475" s="12"/>
    </row>
    <row r="476" spans="1:16" s="112" customFormat="1">
      <c r="A476" s="52" t="s">
        <v>44</v>
      </c>
      <c r="B476" s="150" t="s">
        <v>19</v>
      </c>
      <c r="C476" s="151">
        <f t="shared" si="162"/>
        <v>1009</v>
      </c>
      <c r="D476" s="151">
        <f>D478</f>
        <v>0</v>
      </c>
      <c r="E476" s="151">
        <f t="shared" ref="E476:I476" si="165">E478</f>
        <v>973</v>
      </c>
      <c r="F476" s="151">
        <f t="shared" si="165"/>
        <v>0</v>
      </c>
      <c r="G476" s="151">
        <f t="shared" si="165"/>
        <v>0</v>
      </c>
      <c r="H476" s="151">
        <f t="shared" si="165"/>
        <v>0</v>
      </c>
      <c r="I476" s="151">
        <f t="shared" si="165"/>
        <v>36</v>
      </c>
      <c r="J476" s="166"/>
      <c r="K476" s="166"/>
      <c r="L476" s="166"/>
      <c r="M476" s="166"/>
    </row>
    <row r="477" spans="1:16" s="112" customFormat="1">
      <c r="A477" s="164" t="s">
        <v>49</v>
      </c>
      <c r="B477" s="153" t="s">
        <v>20</v>
      </c>
      <c r="C477" s="151">
        <f t="shared" si="162"/>
        <v>1009</v>
      </c>
      <c r="D477" s="151">
        <f>D479</f>
        <v>0</v>
      </c>
      <c r="E477" s="151">
        <f t="shared" ref="E477:I477" si="166">E479</f>
        <v>973</v>
      </c>
      <c r="F477" s="151">
        <f t="shared" si="166"/>
        <v>0</v>
      </c>
      <c r="G477" s="151">
        <f t="shared" si="166"/>
        <v>0</v>
      </c>
      <c r="H477" s="151">
        <f t="shared" si="166"/>
        <v>0</v>
      </c>
      <c r="I477" s="151">
        <f t="shared" si="166"/>
        <v>36</v>
      </c>
      <c r="J477" s="166"/>
      <c r="K477" s="166"/>
      <c r="L477" s="166"/>
      <c r="M477" s="166"/>
    </row>
    <row r="478" spans="1:16">
      <c r="A478" s="21" t="s">
        <v>76</v>
      </c>
      <c r="B478" s="8" t="s">
        <v>19</v>
      </c>
      <c r="C478" s="57">
        <f t="shared" si="162"/>
        <v>1009</v>
      </c>
      <c r="D478" s="85">
        <f t="shared" ref="D478:I485" si="167">D480</f>
        <v>0</v>
      </c>
      <c r="E478" s="85">
        <f t="shared" si="167"/>
        <v>973</v>
      </c>
      <c r="F478" s="85">
        <f t="shared" si="167"/>
        <v>0</v>
      </c>
      <c r="G478" s="85">
        <f t="shared" si="167"/>
        <v>0</v>
      </c>
      <c r="H478" s="85">
        <f t="shared" si="167"/>
        <v>0</v>
      </c>
      <c r="I478" s="85">
        <f t="shared" si="167"/>
        <v>36</v>
      </c>
      <c r="J478" s="12"/>
      <c r="K478" s="12"/>
      <c r="L478" s="12"/>
      <c r="M478" s="12"/>
    </row>
    <row r="479" spans="1:16">
      <c r="A479" s="18"/>
      <c r="B479" s="202" t="s">
        <v>20</v>
      </c>
      <c r="C479" s="57">
        <f t="shared" si="162"/>
        <v>1009</v>
      </c>
      <c r="D479" s="85">
        <f t="shared" si="167"/>
        <v>0</v>
      </c>
      <c r="E479" s="85">
        <f t="shared" si="167"/>
        <v>973</v>
      </c>
      <c r="F479" s="85">
        <f t="shared" si="167"/>
        <v>0</v>
      </c>
      <c r="G479" s="85">
        <f t="shared" si="167"/>
        <v>0</v>
      </c>
      <c r="H479" s="85">
        <f t="shared" si="167"/>
        <v>0</v>
      </c>
      <c r="I479" s="85">
        <f t="shared" si="167"/>
        <v>36</v>
      </c>
      <c r="J479" s="12"/>
      <c r="K479" s="12"/>
      <c r="L479" s="12"/>
      <c r="M479" s="12"/>
    </row>
    <row r="480" spans="1:16">
      <c r="A480" s="21" t="s">
        <v>54</v>
      </c>
      <c r="B480" s="201" t="s">
        <v>19</v>
      </c>
      <c r="C480" s="57">
        <f t="shared" si="162"/>
        <v>1009</v>
      </c>
      <c r="D480" s="85">
        <f t="shared" si="167"/>
        <v>0</v>
      </c>
      <c r="E480" s="85">
        <f t="shared" si="167"/>
        <v>973</v>
      </c>
      <c r="F480" s="85">
        <f t="shared" si="167"/>
        <v>0</v>
      </c>
      <c r="G480" s="85">
        <f t="shared" si="167"/>
        <v>0</v>
      </c>
      <c r="H480" s="85">
        <f t="shared" si="167"/>
        <v>0</v>
      </c>
      <c r="I480" s="85">
        <f t="shared" si="167"/>
        <v>36</v>
      </c>
      <c r="J480" s="12"/>
      <c r="K480" s="12"/>
      <c r="L480" s="12"/>
      <c r="M480" s="12"/>
    </row>
    <row r="481" spans="1:16">
      <c r="A481" s="11"/>
      <c r="B481" s="202" t="s">
        <v>20</v>
      </c>
      <c r="C481" s="57">
        <f t="shared" si="162"/>
        <v>1009</v>
      </c>
      <c r="D481" s="85">
        <f t="shared" si="167"/>
        <v>0</v>
      </c>
      <c r="E481" s="85">
        <f t="shared" si="167"/>
        <v>973</v>
      </c>
      <c r="F481" s="85">
        <f t="shared" si="167"/>
        <v>0</v>
      </c>
      <c r="G481" s="85">
        <f t="shared" si="167"/>
        <v>0</v>
      </c>
      <c r="H481" s="85">
        <f t="shared" si="167"/>
        <v>0</v>
      </c>
      <c r="I481" s="85">
        <f t="shared" si="167"/>
        <v>36</v>
      </c>
      <c r="J481" s="12"/>
      <c r="K481" s="12"/>
      <c r="L481" s="12"/>
      <c r="M481" s="12"/>
    </row>
    <row r="482" spans="1:16">
      <c r="A482" s="98" t="s">
        <v>48</v>
      </c>
      <c r="B482" s="26" t="s">
        <v>19</v>
      </c>
      <c r="C482" s="57">
        <f t="shared" si="162"/>
        <v>1009</v>
      </c>
      <c r="D482" s="85">
        <f>D484</f>
        <v>0</v>
      </c>
      <c r="E482" s="85">
        <f t="shared" si="167"/>
        <v>973</v>
      </c>
      <c r="F482" s="85">
        <f t="shared" si="167"/>
        <v>0</v>
      </c>
      <c r="G482" s="85">
        <f t="shared" si="167"/>
        <v>0</v>
      </c>
      <c r="H482" s="85">
        <f t="shared" si="167"/>
        <v>0</v>
      </c>
      <c r="I482" s="85">
        <f t="shared" si="167"/>
        <v>36</v>
      </c>
      <c r="J482" s="12"/>
      <c r="K482" s="12"/>
      <c r="L482" s="12"/>
      <c r="M482" s="12"/>
    </row>
    <row r="483" spans="1:16">
      <c r="A483" s="11"/>
      <c r="B483" s="28" t="s">
        <v>20</v>
      </c>
      <c r="C483" s="57">
        <f t="shared" si="162"/>
        <v>1009</v>
      </c>
      <c r="D483" s="85">
        <f>D485</f>
        <v>0</v>
      </c>
      <c r="E483" s="85">
        <f t="shared" si="167"/>
        <v>973</v>
      </c>
      <c r="F483" s="85">
        <f t="shared" si="167"/>
        <v>0</v>
      </c>
      <c r="G483" s="85">
        <f t="shared" si="167"/>
        <v>0</v>
      </c>
      <c r="H483" s="85">
        <f t="shared" si="167"/>
        <v>0</v>
      </c>
      <c r="I483" s="85">
        <f t="shared" si="167"/>
        <v>36</v>
      </c>
      <c r="J483" s="12"/>
      <c r="K483" s="12"/>
      <c r="L483" s="12"/>
      <c r="M483" s="12"/>
    </row>
    <row r="484" spans="1:16" s="147" customFormat="1" ht="27.75" customHeight="1">
      <c r="A484" s="478" t="s">
        <v>619</v>
      </c>
      <c r="B484" s="145" t="s">
        <v>19</v>
      </c>
      <c r="C484" s="95">
        <f t="shared" si="162"/>
        <v>1009</v>
      </c>
      <c r="D484" s="146">
        <f>D486</f>
        <v>0</v>
      </c>
      <c r="E484" s="146">
        <f t="shared" si="167"/>
        <v>973</v>
      </c>
      <c r="F484" s="146">
        <f t="shared" si="167"/>
        <v>0</v>
      </c>
      <c r="G484" s="146">
        <f t="shared" si="167"/>
        <v>0</v>
      </c>
      <c r="H484" s="146">
        <f t="shared" si="167"/>
        <v>0</v>
      </c>
      <c r="I484" s="146">
        <f t="shared" si="167"/>
        <v>36</v>
      </c>
      <c r="J484" s="179"/>
      <c r="K484" s="179"/>
      <c r="L484" s="179"/>
      <c r="M484" s="179"/>
    </row>
    <row r="485" spans="1:16" s="147" customFormat="1">
      <c r="A485" s="167"/>
      <c r="B485" s="148" t="s">
        <v>20</v>
      </c>
      <c r="C485" s="95">
        <f t="shared" si="162"/>
        <v>1009</v>
      </c>
      <c r="D485" s="146">
        <f>D487</f>
        <v>0</v>
      </c>
      <c r="E485" s="146">
        <f t="shared" si="167"/>
        <v>973</v>
      </c>
      <c r="F485" s="146">
        <f t="shared" si="167"/>
        <v>0</v>
      </c>
      <c r="G485" s="146">
        <f t="shared" si="167"/>
        <v>0</v>
      </c>
      <c r="H485" s="146">
        <f t="shared" si="167"/>
        <v>0</v>
      </c>
      <c r="I485" s="146">
        <f t="shared" si="167"/>
        <v>36</v>
      </c>
      <c r="J485" s="179"/>
      <c r="K485" s="179"/>
      <c r="L485" s="179"/>
      <c r="M485" s="179"/>
    </row>
    <row r="486" spans="1:16" s="275" customFormat="1" ht="27.75" customHeight="1">
      <c r="A486" s="469" t="s">
        <v>620</v>
      </c>
      <c r="B486" s="299" t="s">
        <v>19</v>
      </c>
      <c r="C486" s="312">
        <f t="shared" si="162"/>
        <v>1009</v>
      </c>
      <c r="D486" s="312">
        <v>0</v>
      </c>
      <c r="E486" s="312">
        <v>973</v>
      </c>
      <c r="F486" s="312">
        <v>0</v>
      </c>
      <c r="G486" s="312">
        <v>0</v>
      </c>
      <c r="H486" s="312">
        <v>0</v>
      </c>
      <c r="I486" s="312">
        <f>1009-973</f>
        <v>36</v>
      </c>
      <c r="J486" s="726" t="s">
        <v>643</v>
      </c>
      <c r="K486" s="731"/>
      <c r="L486" s="731"/>
      <c r="M486" s="731"/>
      <c r="N486" s="731"/>
      <c r="O486" s="811"/>
      <c r="P486" s="811"/>
    </row>
    <row r="487" spans="1:16" s="261" customFormat="1" ht="12" customHeight="1">
      <c r="A487" s="267"/>
      <c r="B487" s="282" t="s">
        <v>20</v>
      </c>
      <c r="C487" s="312">
        <f t="shared" si="162"/>
        <v>1009</v>
      </c>
      <c r="D487" s="312">
        <v>0</v>
      </c>
      <c r="E487" s="312">
        <v>973</v>
      </c>
      <c r="F487" s="312">
        <v>0</v>
      </c>
      <c r="G487" s="312">
        <v>0</v>
      </c>
      <c r="H487" s="312">
        <v>0</v>
      </c>
      <c r="I487" s="312">
        <f>1009-973</f>
        <v>36</v>
      </c>
      <c r="J487" s="732"/>
      <c r="K487" s="731"/>
      <c r="L487" s="731"/>
      <c r="M487" s="731"/>
      <c r="N487" s="731"/>
      <c r="O487" s="811"/>
      <c r="P487" s="811"/>
    </row>
    <row r="488" spans="1:16" s="112" customFormat="1">
      <c r="A488" s="721" t="s">
        <v>213</v>
      </c>
      <c r="B488" s="722"/>
      <c r="C488" s="722"/>
      <c r="D488" s="722"/>
      <c r="E488" s="722"/>
      <c r="F488" s="722"/>
      <c r="G488" s="722"/>
      <c r="H488" s="722"/>
      <c r="I488" s="723"/>
      <c r="J488" s="166"/>
      <c r="K488" s="166"/>
      <c r="L488" s="166"/>
      <c r="M488" s="166"/>
    </row>
    <row r="489" spans="1:16" s="214" customFormat="1">
      <c r="A489" s="33" t="s">
        <v>22</v>
      </c>
      <c r="B489" s="104" t="s">
        <v>19</v>
      </c>
      <c r="C489" s="357">
        <f t="shared" ref="C489:C496" si="168">D489+E489+F489+G489+H489+I489</f>
        <v>487</v>
      </c>
      <c r="D489" s="357">
        <f t="shared" ref="D489:I490" si="169">D491</f>
        <v>0</v>
      </c>
      <c r="E489" s="357">
        <f t="shared" si="169"/>
        <v>487</v>
      </c>
      <c r="F489" s="357">
        <f t="shared" si="169"/>
        <v>0</v>
      </c>
      <c r="G489" s="357">
        <f t="shared" si="169"/>
        <v>0</v>
      </c>
      <c r="H489" s="357">
        <f t="shared" si="169"/>
        <v>0</v>
      </c>
      <c r="I489" s="357">
        <f t="shared" si="169"/>
        <v>0</v>
      </c>
      <c r="J489" s="227"/>
      <c r="K489" s="227"/>
      <c r="L489" s="227"/>
      <c r="M489" s="227"/>
    </row>
    <row r="490" spans="1:16" s="214" customFormat="1">
      <c r="A490" s="23" t="s">
        <v>46</v>
      </c>
      <c r="B490" s="103" t="s">
        <v>20</v>
      </c>
      <c r="C490" s="213">
        <f t="shared" si="168"/>
        <v>487</v>
      </c>
      <c r="D490" s="213">
        <f t="shared" si="169"/>
        <v>0</v>
      </c>
      <c r="E490" s="213">
        <f t="shared" si="169"/>
        <v>487</v>
      </c>
      <c r="F490" s="213">
        <f t="shared" si="169"/>
        <v>0</v>
      </c>
      <c r="G490" s="213">
        <f t="shared" si="169"/>
        <v>0</v>
      </c>
      <c r="H490" s="213">
        <f t="shared" si="169"/>
        <v>0</v>
      </c>
      <c r="I490" s="213">
        <f t="shared" si="169"/>
        <v>0</v>
      </c>
      <c r="J490" s="227"/>
      <c r="K490" s="227"/>
      <c r="L490" s="227"/>
      <c r="M490" s="227"/>
    </row>
    <row r="491" spans="1:16" s="174" customFormat="1">
      <c r="A491" s="228" t="s">
        <v>67</v>
      </c>
      <c r="B491" s="99" t="s">
        <v>19</v>
      </c>
      <c r="C491" s="101">
        <f t="shared" si="168"/>
        <v>487</v>
      </c>
      <c r="D491" s="101">
        <f>D493</f>
        <v>0</v>
      </c>
      <c r="E491" s="101">
        <f t="shared" ref="E491:I491" si="170">E493</f>
        <v>487</v>
      </c>
      <c r="F491" s="101">
        <f t="shared" si="170"/>
        <v>0</v>
      </c>
      <c r="G491" s="101">
        <f t="shared" si="170"/>
        <v>0</v>
      </c>
      <c r="H491" s="101">
        <f t="shared" si="170"/>
        <v>0</v>
      </c>
      <c r="I491" s="101">
        <f t="shared" si="170"/>
        <v>0</v>
      </c>
      <c r="J491" s="229"/>
      <c r="K491" s="229"/>
      <c r="L491" s="229"/>
      <c r="M491" s="229"/>
    </row>
    <row r="492" spans="1:16" s="174" customFormat="1">
      <c r="A492" s="23" t="s">
        <v>58</v>
      </c>
      <c r="B492" s="103" t="s">
        <v>20</v>
      </c>
      <c r="C492" s="101">
        <f t="shared" si="168"/>
        <v>487</v>
      </c>
      <c r="D492" s="101">
        <f>D494</f>
        <v>0</v>
      </c>
      <c r="E492" s="101">
        <f t="shared" ref="E492:I492" si="171">E494</f>
        <v>487</v>
      </c>
      <c r="F492" s="101">
        <f t="shared" si="171"/>
        <v>0</v>
      </c>
      <c r="G492" s="101">
        <f t="shared" si="171"/>
        <v>0</v>
      </c>
      <c r="H492" s="101">
        <f t="shared" si="171"/>
        <v>0</v>
      </c>
      <c r="I492" s="101">
        <f t="shared" si="171"/>
        <v>0</v>
      </c>
      <c r="J492" s="229"/>
      <c r="K492" s="229"/>
      <c r="L492" s="229"/>
      <c r="M492" s="229"/>
    </row>
    <row r="493" spans="1:16" s="214" customFormat="1" ht="25.5">
      <c r="A493" s="224" t="s">
        <v>12</v>
      </c>
      <c r="B493" s="99" t="s">
        <v>19</v>
      </c>
      <c r="C493" s="95">
        <f t="shared" si="168"/>
        <v>487</v>
      </c>
      <c r="D493" s="95">
        <f>D495</f>
        <v>0</v>
      </c>
      <c r="E493" s="95">
        <f t="shared" ref="E493:I494" si="172">E495</f>
        <v>487</v>
      </c>
      <c r="F493" s="95">
        <f t="shared" si="172"/>
        <v>0</v>
      </c>
      <c r="G493" s="95">
        <f t="shared" si="172"/>
        <v>0</v>
      </c>
      <c r="H493" s="95">
        <f t="shared" si="172"/>
        <v>0</v>
      </c>
      <c r="I493" s="95">
        <f t="shared" si="172"/>
        <v>0</v>
      </c>
      <c r="J493" s="227"/>
      <c r="K493" s="227"/>
      <c r="L493" s="227"/>
      <c r="M493" s="227"/>
    </row>
    <row r="494" spans="1:16" s="214" customFormat="1">
      <c r="A494" s="78"/>
      <c r="B494" s="103" t="s">
        <v>20</v>
      </c>
      <c r="C494" s="95">
        <f t="shared" si="168"/>
        <v>487</v>
      </c>
      <c r="D494" s="95">
        <f>D496</f>
        <v>0</v>
      </c>
      <c r="E494" s="95">
        <f t="shared" si="172"/>
        <v>487</v>
      </c>
      <c r="F494" s="95">
        <f t="shared" si="172"/>
        <v>0</v>
      </c>
      <c r="G494" s="95">
        <f t="shared" si="172"/>
        <v>0</v>
      </c>
      <c r="H494" s="95">
        <f t="shared" si="172"/>
        <v>0</v>
      </c>
      <c r="I494" s="95">
        <f t="shared" si="172"/>
        <v>0</v>
      </c>
      <c r="J494" s="227"/>
      <c r="K494" s="227"/>
      <c r="L494" s="227"/>
      <c r="M494" s="227"/>
    </row>
    <row r="495" spans="1:16" s="326" customFormat="1" ht="30">
      <c r="A495" s="526" t="s">
        <v>722</v>
      </c>
      <c r="B495" s="269" t="s">
        <v>19</v>
      </c>
      <c r="C495" s="250">
        <f t="shared" si="168"/>
        <v>487</v>
      </c>
      <c r="D495" s="250">
        <f>D496</f>
        <v>0</v>
      </c>
      <c r="E495" s="250">
        <v>487</v>
      </c>
      <c r="F495" s="250">
        <f>F496</f>
        <v>0</v>
      </c>
      <c r="G495" s="250">
        <f>G496</f>
        <v>0</v>
      </c>
      <c r="H495" s="250">
        <f>H496</f>
        <v>0</v>
      </c>
      <c r="I495" s="250">
        <v>0</v>
      </c>
      <c r="J495" s="328"/>
      <c r="K495" s="328"/>
      <c r="L495" s="328"/>
      <c r="M495" s="328"/>
    </row>
    <row r="496" spans="1:16" s="322" customFormat="1">
      <c r="A496" s="336"/>
      <c r="B496" s="270" t="s">
        <v>20</v>
      </c>
      <c r="C496" s="250">
        <f t="shared" si="168"/>
        <v>487</v>
      </c>
      <c r="D496" s="250">
        <v>0</v>
      </c>
      <c r="E496" s="250">
        <v>487</v>
      </c>
      <c r="F496" s="250">
        <v>0</v>
      </c>
      <c r="G496" s="250">
        <v>0</v>
      </c>
      <c r="H496" s="250">
        <v>0</v>
      </c>
      <c r="I496" s="250">
        <v>0</v>
      </c>
      <c r="J496" s="540"/>
      <c r="K496" s="540"/>
      <c r="L496" s="540"/>
      <c r="M496" s="540"/>
    </row>
    <row r="497" spans="1:15">
      <c r="A497" s="761" t="s">
        <v>77</v>
      </c>
      <c r="B497" s="762"/>
      <c r="C497" s="762"/>
      <c r="D497" s="762"/>
      <c r="E497" s="762"/>
      <c r="F497" s="762"/>
      <c r="G497" s="762"/>
      <c r="H497" s="762"/>
      <c r="I497" s="810"/>
    </row>
    <row r="498" spans="1:15">
      <c r="A498" s="33" t="s">
        <v>22</v>
      </c>
      <c r="B498" s="38" t="s">
        <v>19</v>
      </c>
      <c r="C498" s="85">
        <f t="shared" ref="C498:C509" si="173">D498+E498+F498+G498+H498+I498</f>
        <v>53578.28</v>
      </c>
      <c r="D498" s="85">
        <f>D500</f>
        <v>350.8</v>
      </c>
      <c r="E498" s="85">
        <f t="shared" ref="E498:I499" si="174">E500</f>
        <v>17238</v>
      </c>
      <c r="F498" s="85">
        <f t="shared" si="174"/>
        <v>26563</v>
      </c>
      <c r="G498" s="85">
        <f t="shared" si="174"/>
        <v>9426.48</v>
      </c>
      <c r="H498" s="85">
        <f t="shared" si="174"/>
        <v>0</v>
      </c>
      <c r="I498" s="85">
        <f t="shared" si="174"/>
        <v>0</v>
      </c>
    </row>
    <row r="499" spans="1:15">
      <c r="A499" s="23" t="s">
        <v>46</v>
      </c>
      <c r="B499" s="44" t="s">
        <v>20</v>
      </c>
      <c r="C499" s="85">
        <f t="shared" si="173"/>
        <v>53578.28</v>
      </c>
      <c r="D499" s="85">
        <f>D501</f>
        <v>350.8</v>
      </c>
      <c r="E499" s="85">
        <f t="shared" si="174"/>
        <v>17238</v>
      </c>
      <c r="F499" s="85">
        <f t="shared" si="174"/>
        <v>26563</v>
      </c>
      <c r="G499" s="85">
        <f t="shared" si="174"/>
        <v>9426.48</v>
      </c>
      <c r="H499" s="85">
        <f t="shared" si="174"/>
        <v>0</v>
      </c>
      <c r="I499" s="85">
        <f t="shared" si="174"/>
        <v>0</v>
      </c>
    </row>
    <row r="500" spans="1:15">
      <c r="A500" s="237" t="s">
        <v>44</v>
      </c>
      <c r="B500" s="234" t="s">
        <v>19</v>
      </c>
      <c r="C500" s="235">
        <f t="shared" si="173"/>
        <v>53578.28</v>
      </c>
      <c r="D500" s="235">
        <f>D502</f>
        <v>350.8</v>
      </c>
      <c r="E500" s="235">
        <f t="shared" ref="E500:I500" si="175">E502</f>
        <v>17238</v>
      </c>
      <c r="F500" s="235">
        <f t="shared" si="175"/>
        <v>26563</v>
      </c>
      <c r="G500" s="235">
        <f t="shared" si="175"/>
        <v>9426.48</v>
      </c>
      <c r="H500" s="235">
        <f t="shared" si="175"/>
        <v>0</v>
      </c>
      <c r="I500" s="235">
        <f t="shared" si="175"/>
        <v>0</v>
      </c>
    </row>
    <row r="501" spans="1:15">
      <c r="A501" s="238" t="s">
        <v>49</v>
      </c>
      <c r="B501" s="236" t="s">
        <v>20</v>
      </c>
      <c r="C501" s="235">
        <f t="shared" si="173"/>
        <v>53578.28</v>
      </c>
      <c r="D501" s="235">
        <f>D503</f>
        <v>350.8</v>
      </c>
      <c r="E501" s="235">
        <f t="shared" ref="E501:I501" si="176">E503</f>
        <v>17238</v>
      </c>
      <c r="F501" s="235">
        <f t="shared" si="176"/>
        <v>26563</v>
      </c>
      <c r="G501" s="235">
        <f t="shared" si="176"/>
        <v>9426.48</v>
      </c>
      <c r="H501" s="235">
        <f t="shared" si="176"/>
        <v>0</v>
      </c>
      <c r="I501" s="235">
        <f t="shared" si="176"/>
        <v>0</v>
      </c>
    </row>
    <row r="502" spans="1:15">
      <c r="A502" s="21" t="s">
        <v>76</v>
      </c>
      <c r="B502" s="87" t="s">
        <v>19</v>
      </c>
      <c r="C502" s="85">
        <f t="shared" si="173"/>
        <v>53578.28</v>
      </c>
      <c r="D502" s="85">
        <f>D506</f>
        <v>350.8</v>
      </c>
      <c r="E502" s="85">
        <f t="shared" ref="E502:I503" si="177">E506</f>
        <v>17238</v>
      </c>
      <c r="F502" s="85">
        <f t="shared" si="177"/>
        <v>26563</v>
      </c>
      <c r="G502" s="85">
        <f t="shared" si="177"/>
        <v>9426.48</v>
      </c>
      <c r="H502" s="85">
        <f t="shared" si="177"/>
        <v>0</v>
      </c>
      <c r="I502" s="85">
        <f t="shared" si="177"/>
        <v>0</v>
      </c>
    </row>
    <row r="503" spans="1:15">
      <c r="A503" s="18"/>
      <c r="B503" s="43" t="s">
        <v>20</v>
      </c>
      <c r="C503" s="85">
        <f t="shared" si="173"/>
        <v>53578.28</v>
      </c>
      <c r="D503" s="85">
        <f>D507</f>
        <v>350.8</v>
      </c>
      <c r="E503" s="85">
        <f t="shared" si="177"/>
        <v>17238</v>
      </c>
      <c r="F503" s="85">
        <f t="shared" si="177"/>
        <v>26563</v>
      </c>
      <c r="G503" s="85">
        <f t="shared" si="177"/>
        <v>9426.48</v>
      </c>
      <c r="H503" s="85">
        <f t="shared" si="177"/>
        <v>0</v>
      </c>
      <c r="I503" s="85">
        <f t="shared" si="177"/>
        <v>0</v>
      </c>
    </row>
    <row r="504" spans="1:15">
      <c r="A504" s="33" t="s">
        <v>64</v>
      </c>
      <c r="B504" s="26" t="s">
        <v>19</v>
      </c>
      <c r="C504" s="85">
        <f t="shared" si="173"/>
        <v>53578.28</v>
      </c>
      <c r="D504" s="85">
        <f>D506</f>
        <v>350.8</v>
      </c>
      <c r="E504" s="85">
        <f t="shared" ref="E504:I507" si="178">E506</f>
        <v>17238</v>
      </c>
      <c r="F504" s="85">
        <f t="shared" si="178"/>
        <v>26563</v>
      </c>
      <c r="G504" s="85">
        <f t="shared" si="178"/>
        <v>9426.48</v>
      </c>
      <c r="H504" s="85">
        <f t="shared" si="178"/>
        <v>0</v>
      </c>
      <c r="I504" s="85">
        <f t="shared" si="178"/>
        <v>0</v>
      </c>
    </row>
    <row r="505" spans="1:15">
      <c r="A505" s="33"/>
      <c r="B505" s="28" t="s">
        <v>20</v>
      </c>
      <c r="C505" s="85">
        <f t="shared" si="173"/>
        <v>53578.28</v>
      </c>
      <c r="D505" s="85">
        <f>D507</f>
        <v>350.8</v>
      </c>
      <c r="E505" s="85">
        <f t="shared" si="178"/>
        <v>17238</v>
      </c>
      <c r="F505" s="85">
        <f t="shared" si="178"/>
        <v>26563</v>
      </c>
      <c r="G505" s="85">
        <f t="shared" si="178"/>
        <v>9426.48</v>
      </c>
      <c r="H505" s="85">
        <f t="shared" si="178"/>
        <v>0</v>
      </c>
      <c r="I505" s="85">
        <f t="shared" si="178"/>
        <v>0</v>
      </c>
    </row>
    <row r="506" spans="1:15">
      <c r="A506" s="92" t="s">
        <v>48</v>
      </c>
      <c r="B506" s="234" t="s">
        <v>19</v>
      </c>
      <c r="C506" s="235">
        <f t="shared" si="173"/>
        <v>53578.28</v>
      </c>
      <c r="D506" s="235">
        <f>D508</f>
        <v>350.8</v>
      </c>
      <c r="E506" s="235">
        <f t="shared" si="178"/>
        <v>17238</v>
      </c>
      <c r="F506" s="235">
        <f t="shared" si="178"/>
        <v>26563</v>
      </c>
      <c r="G506" s="235">
        <f t="shared" si="178"/>
        <v>9426.48</v>
      </c>
      <c r="H506" s="235">
        <f t="shared" si="178"/>
        <v>0</v>
      </c>
      <c r="I506" s="235">
        <f t="shared" si="178"/>
        <v>0</v>
      </c>
    </row>
    <row r="507" spans="1:15">
      <c r="A507" s="49"/>
      <c r="B507" s="236" t="s">
        <v>20</v>
      </c>
      <c r="C507" s="235">
        <f t="shared" si="173"/>
        <v>53578.28</v>
      </c>
      <c r="D507" s="235">
        <f>D509</f>
        <v>350.8</v>
      </c>
      <c r="E507" s="235">
        <f t="shared" si="178"/>
        <v>17238</v>
      </c>
      <c r="F507" s="235">
        <f t="shared" si="178"/>
        <v>26563</v>
      </c>
      <c r="G507" s="235">
        <f t="shared" si="178"/>
        <v>9426.48</v>
      </c>
      <c r="H507" s="235">
        <f t="shared" si="178"/>
        <v>0</v>
      </c>
      <c r="I507" s="235">
        <f t="shared" si="178"/>
        <v>0</v>
      </c>
    </row>
    <row r="508" spans="1:15">
      <c r="A508" s="98" t="s">
        <v>79</v>
      </c>
      <c r="B508" s="38" t="s">
        <v>19</v>
      </c>
      <c r="C508" s="85">
        <f t="shared" si="173"/>
        <v>53578.28</v>
      </c>
      <c r="D508" s="85">
        <f>D510+D512+D514+D516</f>
        <v>350.8</v>
      </c>
      <c r="E508" s="85">
        <f t="shared" ref="E508:I508" si="179">E510+E512+E514+E516</f>
        <v>17238</v>
      </c>
      <c r="F508" s="85">
        <f t="shared" si="179"/>
        <v>26563</v>
      </c>
      <c r="G508" s="85">
        <f t="shared" si="179"/>
        <v>9426.48</v>
      </c>
      <c r="H508" s="85">
        <f t="shared" si="179"/>
        <v>0</v>
      </c>
      <c r="I508" s="85">
        <f t="shared" si="179"/>
        <v>0</v>
      </c>
    </row>
    <row r="509" spans="1:15">
      <c r="A509" s="14"/>
      <c r="B509" s="44" t="s">
        <v>20</v>
      </c>
      <c r="C509" s="85">
        <f t="shared" si="173"/>
        <v>53578.28</v>
      </c>
      <c r="D509" s="85">
        <f>D511+D513+D515+D517</f>
        <v>350.8</v>
      </c>
      <c r="E509" s="85">
        <f t="shared" ref="E509:I509" si="180">E511+E513+E515+E517</f>
        <v>17238</v>
      </c>
      <c r="F509" s="85">
        <f t="shared" si="180"/>
        <v>26563</v>
      </c>
      <c r="G509" s="85">
        <f t="shared" si="180"/>
        <v>9426.48</v>
      </c>
      <c r="H509" s="85">
        <f t="shared" si="180"/>
        <v>0</v>
      </c>
      <c r="I509" s="85">
        <f t="shared" si="180"/>
        <v>0</v>
      </c>
    </row>
    <row r="510" spans="1:15" s="322" customFormat="1" ht="40.5" customHeight="1">
      <c r="A510" s="560" t="s">
        <v>723</v>
      </c>
      <c r="B510" s="269" t="s">
        <v>19</v>
      </c>
      <c r="C510" s="250">
        <f t="shared" ref="C510" si="181">D510+E510+F510+G510+H510+I510</f>
        <v>238</v>
      </c>
      <c r="D510" s="250">
        <v>0</v>
      </c>
      <c r="E510" s="338">
        <v>238</v>
      </c>
      <c r="F510" s="250">
        <v>0</v>
      </c>
      <c r="G510" s="250">
        <v>0</v>
      </c>
      <c r="H510" s="250">
        <v>0</v>
      </c>
      <c r="I510" s="250">
        <v>0</v>
      </c>
      <c r="J510" s="790"/>
      <c r="K510" s="791"/>
      <c r="L510" s="791"/>
      <c r="M510" s="791"/>
      <c r="N510" s="791"/>
      <c r="O510" s="791"/>
    </row>
    <row r="511" spans="1:15" s="322" customFormat="1" ht="15.75" customHeight="1">
      <c r="A511" s="249" t="s">
        <v>239</v>
      </c>
      <c r="B511" s="270" t="s">
        <v>20</v>
      </c>
      <c r="C511" s="250">
        <f>D511+E511+F511+G511+H511+I511</f>
        <v>238</v>
      </c>
      <c r="D511" s="250">
        <v>0</v>
      </c>
      <c r="E511" s="338">
        <v>238</v>
      </c>
      <c r="F511" s="250">
        <v>0</v>
      </c>
      <c r="G511" s="250">
        <v>0</v>
      </c>
      <c r="H511" s="250">
        <v>0</v>
      </c>
      <c r="I511" s="250">
        <v>0</v>
      </c>
      <c r="J511" s="790"/>
      <c r="K511" s="791"/>
      <c r="L511" s="791"/>
      <c r="M511" s="791"/>
      <c r="N511" s="791"/>
      <c r="O511" s="791"/>
    </row>
    <row r="512" spans="1:15" s="322" customFormat="1" ht="30.75" customHeight="1">
      <c r="A512" s="561" t="s">
        <v>724</v>
      </c>
      <c r="B512" s="269" t="s">
        <v>19</v>
      </c>
      <c r="C512" s="250">
        <f t="shared" ref="C512" si="182">D512+E512+F512+G512+H512+I512</f>
        <v>10134</v>
      </c>
      <c r="D512" s="250">
        <v>0</v>
      </c>
      <c r="E512" s="338">
        <v>6000</v>
      </c>
      <c r="F512" s="250">
        <f>10134-6000</f>
        <v>4134</v>
      </c>
      <c r="G512" s="250">
        <v>0</v>
      </c>
      <c r="H512" s="250">
        <v>0</v>
      </c>
      <c r="I512" s="250">
        <v>0</v>
      </c>
      <c r="J512" s="802" t="s">
        <v>474</v>
      </c>
      <c r="K512" s="803"/>
      <c r="L512" s="803"/>
      <c r="M512" s="803"/>
      <c r="N512" s="803"/>
      <c r="O512" s="803"/>
    </row>
    <row r="513" spans="1:15" s="274" customFormat="1" ht="15.75" customHeight="1">
      <c r="A513" s="249" t="s">
        <v>239</v>
      </c>
      <c r="B513" s="270" t="s">
        <v>20</v>
      </c>
      <c r="C513" s="250">
        <f>D513+E513+F513+G513+H513+I513</f>
        <v>10134</v>
      </c>
      <c r="D513" s="250">
        <v>0</v>
      </c>
      <c r="E513" s="338">
        <v>6000</v>
      </c>
      <c r="F513" s="85">
        <f>10134-6000</f>
        <v>4134</v>
      </c>
      <c r="G513" s="250">
        <v>0</v>
      </c>
      <c r="H513" s="250">
        <v>0</v>
      </c>
      <c r="I513" s="250">
        <v>0</v>
      </c>
      <c r="J513" s="802"/>
      <c r="K513" s="803"/>
      <c r="L513" s="803"/>
      <c r="M513" s="803"/>
      <c r="N513" s="803"/>
      <c r="O513" s="803"/>
    </row>
    <row r="514" spans="1:15" s="274" customFormat="1" ht="40.5" customHeight="1">
      <c r="A514" s="562" t="s">
        <v>725</v>
      </c>
      <c r="B514" s="299" t="s">
        <v>19</v>
      </c>
      <c r="C514" s="312">
        <f t="shared" ref="C514" si="183">D514+E514+F514+G514+H514+I514</f>
        <v>20202.28</v>
      </c>
      <c r="D514" s="312">
        <v>350.8</v>
      </c>
      <c r="E514" s="341">
        <v>1000</v>
      </c>
      <c r="F514" s="312">
        <v>9425</v>
      </c>
      <c r="G514" s="430">
        <f>20202.28-350.8-1000-9425</f>
        <v>9426.48</v>
      </c>
      <c r="H514" s="312">
        <v>0</v>
      </c>
      <c r="I514" s="312">
        <v>0</v>
      </c>
      <c r="J514" s="802" t="s">
        <v>635</v>
      </c>
      <c r="K514" s="803"/>
      <c r="L514" s="803"/>
      <c r="M514" s="803"/>
      <c r="N514" s="803"/>
      <c r="O514" s="803"/>
    </row>
    <row r="515" spans="1:15" s="274" customFormat="1" ht="15.75" customHeight="1">
      <c r="A515" s="268" t="s">
        <v>239</v>
      </c>
      <c r="B515" s="282" t="s">
        <v>20</v>
      </c>
      <c r="C515" s="312">
        <f>D515+E515+F515+G515+H515+I515</f>
        <v>20202.28</v>
      </c>
      <c r="D515" s="312">
        <v>350.8</v>
      </c>
      <c r="E515" s="341">
        <v>1000</v>
      </c>
      <c r="F515" s="312">
        <v>9425</v>
      </c>
      <c r="G515" s="430">
        <f>20202.28-350.8-1000-9425</f>
        <v>9426.48</v>
      </c>
      <c r="H515" s="312">
        <v>0</v>
      </c>
      <c r="I515" s="312">
        <v>0</v>
      </c>
      <c r="J515" s="802"/>
      <c r="K515" s="803"/>
      <c r="L515" s="803"/>
      <c r="M515" s="803"/>
      <c r="N515" s="803"/>
      <c r="O515" s="803"/>
    </row>
    <row r="516" spans="1:15" s="322" customFormat="1" ht="31.5" customHeight="1">
      <c r="A516" s="563" t="s">
        <v>726</v>
      </c>
      <c r="B516" s="269"/>
      <c r="C516" s="312">
        <f>D516+E516+F516+G516+H516+I516</f>
        <v>23004</v>
      </c>
      <c r="D516" s="250">
        <v>0</v>
      </c>
      <c r="E516" s="338">
        <v>10000</v>
      </c>
      <c r="F516" s="312">
        <v>13004</v>
      </c>
      <c r="G516" s="250">
        <v>0</v>
      </c>
      <c r="H516" s="250">
        <v>0</v>
      </c>
      <c r="I516" s="250">
        <v>0</v>
      </c>
      <c r="J516" s="724" t="s">
        <v>906</v>
      </c>
      <c r="K516" s="725"/>
      <c r="L516" s="725"/>
      <c r="M516" s="725"/>
      <c r="N516" s="725"/>
      <c r="O516" s="725"/>
    </row>
    <row r="517" spans="1:15" s="322" customFormat="1" ht="15.75" customHeight="1">
      <c r="A517" s="249"/>
      <c r="B517" s="270"/>
      <c r="C517" s="312">
        <f>D517+E517+F517+G517+H517+I517</f>
        <v>23004</v>
      </c>
      <c r="D517" s="250">
        <v>0</v>
      </c>
      <c r="E517" s="338">
        <v>10000</v>
      </c>
      <c r="F517" s="312">
        <v>13004</v>
      </c>
      <c r="G517" s="250">
        <v>0</v>
      </c>
      <c r="H517" s="250">
        <v>0</v>
      </c>
      <c r="I517" s="250">
        <v>0</v>
      </c>
      <c r="J517" s="724"/>
      <c r="K517" s="725"/>
      <c r="L517" s="725"/>
      <c r="M517" s="725"/>
      <c r="N517" s="725"/>
      <c r="O517" s="725"/>
    </row>
    <row r="518" spans="1:15">
      <c r="A518" s="707" t="s">
        <v>32</v>
      </c>
      <c r="B518" s="708"/>
      <c r="C518" s="708"/>
      <c r="D518" s="708"/>
      <c r="E518" s="708"/>
      <c r="F518" s="708"/>
      <c r="G518" s="708"/>
      <c r="H518" s="708"/>
      <c r="I518" s="709"/>
    </row>
    <row r="519" spans="1:15">
      <c r="A519" s="710" t="s">
        <v>22</v>
      </c>
      <c r="B519" s="711"/>
      <c r="C519" s="711"/>
      <c r="D519" s="711"/>
      <c r="E519" s="711"/>
      <c r="F519" s="711"/>
      <c r="G519" s="711"/>
      <c r="H519" s="711"/>
      <c r="I519" s="712"/>
    </row>
    <row r="520" spans="1:15">
      <c r="A520" s="7" t="s">
        <v>29</v>
      </c>
      <c r="B520" s="8" t="s">
        <v>19</v>
      </c>
      <c r="C520" s="57">
        <f t="shared" ref="C520:C557" si="184">D520+E520+F520+G520+H520+I520</f>
        <v>454253.54700000002</v>
      </c>
      <c r="D520" s="71">
        <f t="shared" ref="D520:I521" si="185">D522+D542</f>
        <v>67656.666999999987</v>
      </c>
      <c r="E520" s="71">
        <f t="shared" si="185"/>
        <v>126570.88</v>
      </c>
      <c r="F520" s="71">
        <f t="shared" si="185"/>
        <v>95728</v>
      </c>
      <c r="G520" s="71">
        <f t="shared" si="185"/>
        <v>85648.18</v>
      </c>
      <c r="H520" s="71">
        <f t="shared" si="185"/>
        <v>69250.100000000006</v>
      </c>
      <c r="I520" s="71">
        <f t="shared" si="185"/>
        <v>9399.7199999999993</v>
      </c>
    </row>
    <row r="521" spans="1:15" ht="13.5" thickBot="1">
      <c r="A521" s="9"/>
      <c r="B521" s="10" t="s">
        <v>20</v>
      </c>
      <c r="C521" s="57">
        <f t="shared" si="184"/>
        <v>454253.54700000002</v>
      </c>
      <c r="D521" s="71">
        <f t="shared" si="185"/>
        <v>67656.666999999987</v>
      </c>
      <c r="E521" s="71">
        <f t="shared" si="185"/>
        <v>126570.88</v>
      </c>
      <c r="F521" s="71">
        <f t="shared" si="185"/>
        <v>95728</v>
      </c>
      <c r="G521" s="71">
        <f t="shared" si="185"/>
        <v>85648.18</v>
      </c>
      <c r="H521" s="71">
        <f t="shared" si="185"/>
        <v>69250.100000000006</v>
      </c>
      <c r="I521" s="71">
        <f t="shared" si="185"/>
        <v>9399.7199999999993</v>
      </c>
    </row>
    <row r="522" spans="1:15">
      <c r="A522" s="79" t="s">
        <v>35</v>
      </c>
      <c r="B522" s="3" t="s">
        <v>19</v>
      </c>
      <c r="C522" s="57">
        <f t="shared" si="184"/>
        <v>365743.42000000004</v>
      </c>
      <c r="D522" s="88">
        <f>D524+D530+D526+D528</f>
        <v>30519.489999999998</v>
      </c>
      <c r="E522" s="88">
        <f t="shared" ref="E522:I522" si="186">E524+E530+E526+E528</f>
        <v>83216</v>
      </c>
      <c r="F522" s="88">
        <f t="shared" si="186"/>
        <v>95728</v>
      </c>
      <c r="G522" s="88">
        <f t="shared" si="186"/>
        <v>85648.18</v>
      </c>
      <c r="H522" s="88">
        <f t="shared" si="186"/>
        <v>69250.100000000006</v>
      </c>
      <c r="I522" s="88">
        <f t="shared" si="186"/>
        <v>1381.65</v>
      </c>
    </row>
    <row r="523" spans="1:15">
      <c r="A523" s="11" t="s">
        <v>26</v>
      </c>
      <c r="B523" s="4" t="s">
        <v>20</v>
      </c>
      <c r="C523" s="57">
        <f t="shared" si="184"/>
        <v>365743.42000000004</v>
      </c>
      <c r="D523" s="88">
        <f>D525+D531+D527+D529</f>
        <v>30519.489999999998</v>
      </c>
      <c r="E523" s="88">
        <f t="shared" ref="E523:I523" si="187">E525+E531+E527+E529</f>
        <v>83216</v>
      </c>
      <c r="F523" s="88">
        <f t="shared" si="187"/>
        <v>95728</v>
      </c>
      <c r="G523" s="88">
        <f t="shared" si="187"/>
        <v>85648.18</v>
      </c>
      <c r="H523" s="88">
        <f t="shared" si="187"/>
        <v>69250.100000000006</v>
      </c>
      <c r="I523" s="88">
        <f t="shared" si="187"/>
        <v>1381.65</v>
      </c>
    </row>
    <row r="524" spans="1:15" s="261" customFormat="1" ht="25.5" customHeight="1">
      <c r="A524" s="265" t="s">
        <v>12</v>
      </c>
      <c r="B524" s="363" t="s">
        <v>19</v>
      </c>
      <c r="C524" s="319">
        <f t="shared" si="184"/>
        <v>6078</v>
      </c>
      <c r="D524" s="319">
        <f>D608</f>
        <v>0</v>
      </c>
      <c r="E524" s="319">
        <f t="shared" ref="E524:I524" si="188">E608</f>
        <v>5926</v>
      </c>
      <c r="F524" s="319">
        <f t="shared" si="188"/>
        <v>152</v>
      </c>
      <c r="G524" s="319">
        <f t="shared" si="188"/>
        <v>0</v>
      </c>
      <c r="H524" s="319">
        <f t="shared" si="188"/>
        <v>0</v>
      </c>
      <c r="I524" s="319">
        <f t="shared" si="188"/>
        <v>0</v>
      </c>
    </row>
    <row r="525" spans="1:15" s="261" customFormat="1">
      <c r="A525" s="281"/>
      <c r="B525" s="282" t="s">
        <v>20</v>
      </c>
      <c r="C525" s="319">
        <f t="shared" si="184"/>
        <v>6078</v>
      </c>
      <c r="D525" s="319">
        <f>D609</f>
        <v>0</v>
      </c>
      <c r="E525" s="319">
        <f t="shared" ref="E525:I525" si="189">E609</f>
        <v>5926</v>
      </c>
      <c r="F525" s="319">
        <f t="shared" si="189"/>
        <v>152</v>
      </c>
      <c r="G525" s="319">
        <f t="shared" si="189"/>
        <v>0</v>
      </c>
      <c r="H525" s="319">
        <f t="shared" si="189"/>
        <v>0</v>
      </c>
      <c r="I525" s="319">
        <f t="shared" si="189"/>
        <v>0</v>
      </c>
    </row>
    <row r="526" spans="1:15" ht="25.5">
      <c r="A526" s="265" t="s">
        <v>11</v>
      </c>
      <c r="B526" s="65" t="s">
        <v>19</v>
      </c>
      <c r="C526" s="57">
        <f>D526+E526+F526+G526+H526+I526</f>
        <v>2554.96</v>
      </c>
      <c r="D526" s="88">
        <f t="shared" ref="D526:I527" si="190">D610+D1527</f>
        <v>2546.96</v>
      </c>
      <c r="E526" s="88">
        <f t="shared" si="190"/>
        <v>8</v>
      </c>
      <c r="F526" s="88">
        <f t="shared" si="190"/>
        <v>0</v>
      </c>
      <c r="G526" s="88">
        <f t="shared" si="190"/>
        <v>0</v>
      </c>
      <c r="H526" s="88">
        <f t="shared" si="190"/>
        <v>0</v>
      </c>
      <c r="I526" s="88">
        <f t="shared" si="190"/>
        <v>0</v>
      </c>
    </row>
    <row r="527" spans="1:15">
      <c r="A527" s="18"/>
      <c r="B527" s="69" t="s">
        <v>20</v>
      </c>
      <c r="C527" s="57">
        <f>D527+E527+F527+G527+H527+I527</f>
        <v>2554.96</v>
      </c>
      <c r="D527" s="88">
        <f t="shared" si="190"/>
        <v>2546.96</v>
      </c>
      <c r="E527" s="88">
        <f t="shared" si="190"/>
        <v>8</v>
      </c>
      <c r="F527" s="88">
        <f t="shared" si="190"/>
        <v>0</v>
      </c>
      <c r="G527" s="88">
        <f t="shared" si="190"/>
        <v>0</v>
      </c>
      <c r="H527" s="88">
        <f t="shared" si="190"/>
        <v>0</v>
      </c>
      <c r="I527" s="88">
        <f t="shared" si="190"/>
        <v>0</v>
      </c>
    </row>
    <row r="528" spans="1:15" s="261" customFormat="1" ht="25.5">
      <c r="A528" s="387" t="s">
        <v>271</v>
      </c>
      <c r="B528" s="363" t="s">
        <v>19</v>
      </c>
      <c r="C528" s="319">
        <f>D528+E528+F528+G528+H528+I528</f>
        <v>38865</v>
      </c>
      <c r="D528" s="319">
        <f>D612</f>
        <v>8342</v>
      </c>
      <c r="E528" s="319">
        <f t="shared" ref="E528:I529" si="191">E612</f>
        <v>30523</v>
      </c>
      <c r="F528" s="319">
        <f t="shared" si="191"/>
        <v>0</v>
      </c>
      <c r="G528" s="319">
        <f t="shared" si="191"/>
        <v>0</v>
      </c>
      <c r="H528" s="319">
        <f t="shared" si="191"/>
        <v>0</v>
      </c>
      <c r="I528" s="319">
        <f t="shared" si="191"/>
        <v>0</v>
      </c>
    </row>
    <row r="529" spans="1:9" s="261" customFormat="1">
      <c r="A529" s="281"/>
      <c r="B529" s="282" t="s">
        <v>20</v>
      </c>
      <c r="C529" s="319">
        <f>D529+E529+F529+G529+H529+I529</f>
        <v>38865</v>
      </c>
      <c r="D529" s="319">
        <f>D613</f>
        <v>8342</v>
      </c>
      <c r="E529" s="319">
        <f t="shared" si="191"/>
        <v>30523</v>
      </c>
      <c r="F529" s="319">
        <f t="shared" si="191"/>
        <v>0</v>
      </c>
      <c r="G529" s="319">
        <f t="shared" si="191"/>
        <v>0</v>
      </c>
      <c r="H529" s="319">
        <f t="shared" si="191"/>
        <v>0</v>
      </c>
      <c r="I529" s="319">
        <f t="shared" si="191"/>
        <v>0</v>
      </c>
    </row>
    <row r="530" spans="1:9" s="22" customFormat="1">
      <c r="A530" s="21" t="s">
        <v>76</v>
      </c>
      <c r="B530" s="65" t="s">
        <v>19</v>
      </c>
      <c r="C530" s="71">
        <f t="shared" si="184"/>
        <v>318245.46000000002</v>
      </c>
      <c r="D530" s="89">
        <f>D532+D540</f>
        <v>19630.53</v>
      </c>
      <c r="E530" s="89">
        <f t="shared" ref="E530:I531" si="192">E532+E540</f>
        <v>46759</v>
      </c>
      <c r="F530" s="89">
        <f t="shared" si="192"/>
        <v>95576</v>
      </c>
      <c r="G530" s="89">
        <f t="shared" si="192"/>
        <v>85648.18</v>
      </c>
      <c r="H530" s="89">
        <f t="shared" si="192"/>
        <v>69250.100000000006</v>
      </c>
      <c r="I530" s="89">
        <f t="shared" si="192"/>
        <v>1381.65</v>
      </c>
    </row>
    <row r="531" spans="1:9" s="22" customFormat="1">
      <c r="A531" s="18"/>
      <c r="B531" s="69" t="s">
        <v>20</v>
      </c>
      <c r="C531" s="71">
        <f t="shared" si="184"/>
        <v>318245.46000000002</v>
      </c>
      <c r="D531" s="89">
        <f>D533+D541</f>
        <v>19630.53</v>
      </c>
      <c r="E531" s="89">
        <f>E533+E541</f>
        <v>46759</v>
      </c>
      <c r="F531" s="89">
        <f t="shared" si="192"/>
        <v>95576</v>
      </c>
      <c r="G531" s="89">
        <f t="shared" si="192"/>
        <v>85648.18</v>
      </c>
      <c r="H531" s="89">
        <f t="shared" si="192"/>
        <v>69250.100000000006</v>
      </c>
      <c r="I531" s="89">
        <f t="shared" si="192"/>
        <v>1381.65</v>
      </c>
    </row>
    <row r="532" spans="1:9" s="22" customFormat="1">
      <c r="A532" s="17" t="s">
        <v>59</v>
      </c>
      <c r="B532" s="70" t="s">
        <v>19</v>
      </c>
      <c r="C532" s="71">
        <f t="shared" si="184"/>
        <v>55234.16</v>
      </c>
      <c r="D532" s="71">
        <f>D534+D536+D538</f>
        <v>15408.51</v>
      </c>
      <c r="E532" s="71">
        <f t="shared" ref="E532:I533" si="193">E534+E536+E538</f>
        <v>36714</v>
      </c>
      <c r="F532" s="71">
        <f t="shared" si="193"/>
        <v>1730</v>
      </c>
      <c r="G532" s="71">
        <f t="shared" si="193"/>
        <v>0</v>
      </c>
      <c r="H532" s="71">
        <f t="shared" si="193"/>
        <v>0</v>
      </c>
      <c r="I532" s="71">
        <f t="shared" si="193"/>
        <v>1381.65</v>
      </c>
    </row>
    <row r="533" spans="1:9" s="22" customFormat="1">
      <c r="A533" s="32"/>
      <c r="B533" s="69" t="s">
        <v>20</v>
      </c>
      <c r="C533" s="71">
        <f t="shared" si="184"/>
        <v>55234.16</v>
      </c>
      <c r="D533" s="71">
        <f>D535+D537+D539</f>
        <v>15408.51</v>
      </c>
      <c r="E533" s="71">
        <f t="shared" si="193"/>
        <v>36714</v>
      </c>
      <c r="F533" s="71">
        <f t="shared" si="193"/>
        <v>1730</v>
      </c>
      <c r="G533" s="71">
        <f t="shared" si="193"/>
        <v>0</v>
      </c>
      <c r="H533" s="71">
        <f t="shared" si="193"/>
        <v>0</v>
      </c>
      <c r="I533" s="71">
        <f t="shared" si="193"/>
        <v>1381.65</v>
      </c>
    </row>
    <row r="534" spans="1:9" s="22" customFormat="1">
      <c r="A534" s="17" t="s">
        <v>50</v>
      </c>
      <c r="B534" s="70" t="s">
        <v>19</v>
      </c>
      <c r="C534" s="71">
        <f t="shared" si="184"/>
        <v>30949.510000000002</v>
      </c>
      <c r="D534" s="71">
        <f>D618</f>
        <v>2505.5100000000002</v>
      </c>
      <c r="E534" s="71">
        <f t="shared" ref="E534:I537" si="194">E618</f>
        <v>28444</v>
      </c>
      <c r="F534" s="71">
        <f t="shared" si="194"/>
        <v>0</v>
      </c>
      <c r="G534" s="71">
        <f t="shared" si="194"/>
        <v>0</v>
      </c>
      <c r="H534" s="71">
        <f t="shared" si="194"/>
        <v>0</v>
      </c>
      <c r="I534" s="71">
        <f t="shared" si="194"/>
        <v>0</v>
      </c>
    </row>
    <row r="535" spans="1:9" s="22" customFormat="1">
      <c r="A535" s="32"/>
      <c r="B535" s="69" t="s">
        <v>20</v>
      </c>
      <c r="C535" s="71">
        <f t="shared" si="184"/>
        <v>30949.510000000002</v>
      </c>
      <c r="D535" s="71">
        <f>D619</f>
        <v>2505.5100000000002</v>
      </c>
      <c r="E535" s="71">
        <f t="shared" si="194"/>
        <v>28444</v>
      </c>
      <c r="F535" s="71">
        <f t="shared" si="194"/>
        <v>0</v>
      </c>
      <c r="G535" s="71">
        <f t="shared" si="194"/>
        <v>0</v>
      </c>
      <c r="H535" s="71">
        <f t="shared" si="194"/>
        <v>0</v>
      </c>
      <c r="I535" s="71">
        <f t="shared" si="194"/>
        <v>0</v>
      </c>
    </row>
    <row r="536" spans="1:9" s="22" customFormat="1">
      <c r="A536" s="17" t="s">
        <v>53</v>
      </c>
      <c r="B536" s="70" t="s">
        <v>19</v>
      </c>
      <c r="C536" s="71">
        <f t="shared" si="184"/>
        <v>1314.04</v>
      </c>
      <c r="D536" s="71">
        <f>D620</f>
        <v>1041.43</v>
      </c>
      <c r="E536" s="71">
        <f t="shared" si="194"/>
        <v>99</v>
      </c>
      <c r="F536" s="71">
        <f t="shared" si="194"/>
        <v>0</v>
      </c>
      <c r="G536" s="71">
        <f t="shared" si="194"/>
        <v>0</v>
      </c>
      <c r="H536" s="71">
        <f t="shared" si="194"/>
        <v>0</v>
      </c>
      <c r="I536" s="71">
        <f t="shared" si="194"/>
        <v>173.61</v>
      </c>
    </row>
    <row r="537" spans="1:9" s="22" customFormat="1">
      <c r="A537" s="32"/>
      <c r="B537" s="69" t="s">
        <v>20</v>
      </c>
      <c r="C537" s="71">
        <f t="shared" si="184"/>
        <v>1314.04</v>
      </c>
      <c r="D537" s="71">
        <f>D621</f>
        <v>1041.43</v>
      </c>
      <c r="E537" s="71">
        <f t="shared" si="194"/>
        <v>99</v>
      </c>
      <c r="F537" s="71">
        <f t="shared" si="194"/>
        <v>0</v>
      </c>
      <c r="G537" s="71">
        <f t="shared" si="194"/>
        <v>0</v>
      </c>
      <c r="H537" s="71">
        <f t="shared" si="194"/>
        <v>0</v>
      </c>
      <c r="I537" s="71">
        <f t="shared" si="194"/>
        <v>173.61</v>
      </c>
    </row>
    <row r="538" spans="1:9" s="22" customFormat="1">
      <c r="A538" s="17" t="s">
        <v>51</v>
      </c>
      <c r="B538" s="70" t="s">
        <v>19</v>
      </c>
      <c r="C538" s="71">
        <f t="shared" si="184"/>
        <v>22970.61</v>
      </c>
      <c r="D538" s="71">
        <f t="shared" ref="D538:I539" si="195">D568+D622+D1533+D2211</f>
        <v>11861.57</v>
      </c>
      <c r="E538" s="71">
        <f t="shared" si="195"/>
        <v>8171</v>
      </c>
      <c r="F538" s="71">
        <f t="shared" si="195"/>
        <v>1730</v>
      </c>
      <c r="G538" s="71">
        <f t="shared" si="195"/>
        <v>0</v>
      </c>
      <c r="H538" s="71">
        <f t="shared" si="195"/>
        <v>0</v>
      </c>
      <c r="I538" s="71">
        <f t="shared" si="195"/>
        <v>1208.04</v>
      </c>
    </row>
    <row r="539" spans="1:9" s="22" customFormat="1">
      <c r="A539" s="32"/>
      <c r="B539" s="69" t="s">
        <v>20</v>
      </c>
      <c r="C539" s="71">
        <f t="shared" si="184"/>
        <v>22970.61</v>
      </c>
      <c r="D539" s="71">
        <f t="shared" si="195"/>
        <v>11861.57</v>
      </c>
      <c r="E539" s="71">
        <f t="shared" si="195"/>
        <v>8171</v>
      </c>
      <c r="F539" s="71">
        <f t="shared" si="195"/>
        <v>1730</v>
      </c>
      <c r="G539" s="71">
        <f t="shared" si="195"/>
        <v>0</v>
      </c>
      <c r="H539" s="71">
        <f t="shared" si="195"/>
        <v>0</v>
      </c>
      <c r="I539" s="71">
        <f t="shared" si="195"/>
        <v>1208.04</v>
      </c>
    </row>
    <row r="540" spans="1:9" s="274" customFormat="1">
      <c r="A540" s="407" t="s">
        <v>52</v>
      </c>
      <c r="B540" s="299" t="s">
        <v>19</v>
      </c>
      <c r="C540" s="312">
        <f t="shared" si="184"/>
        <v>263011.30000000005</v>
      </c>
      <c r="D540" s="312">
        <f t="shared" ref="D540:I541" si="196">D2213+D2186</f>
        <v>4222.0200000000004</v>
      </c>
      <c r="E540" s="312">
        <f t="shared" si="196"/>
        <v>10045</v>
      </c>
      <c r="F540" s="312">
        <f t="shared" si="196"/>
        <v>93846</v>
      </c>
      <c r="G540" s="312">
        <f t="shared" si="196"/>
        <v>85648.18</v>
      </c>
      <c r="H540" s="312">
        <f t="shared" si="196"/>
        <v>69250.100000000006</v>
      </c>
      <c r="I540" s="312">
        <f t="shared" si="196"/>
        <v>0</v>
      </c>
    </row>
    <row r="541" spans="1:9" s="274" customFormat="1">
      <c r="A541" s="408"/>
      <c r="B541" s="282" t="s">
        <v>20</v>
      </c>
      <c r="C541" s="312">
        <f t="shared" si="184"/>
        <v>263011.30000000005</v>
      </c>
      <c r="D541" s="312">
        <f t="shared" si="196"/>
        <v>4222.0200000000004</v>
      </c>
      <c r="E541" s="312">
        <f t="shared" si="196"/>
        <v>10045</v>
      </c>
      <c r="F541" s="312">
        <f t="shared" si="196"/>
        <v>93846</v>
      </c>
      <c r="G541" s="312">
        <f t="shared" si="196"/>
        <v>85648.18</v>
      </c>
      <c r="H541" s="312">
        <f t="shared" si="196"/>
        <v>69250.100000000006</v>
      </c>
      <c r="I541" s="312">
        <f t="shared" si="196"/>
        <v>0</v>
      </c>
    </row>
    <row r="542" spans="1:9" s="22" customFormat="1">
      <c r="A542" s="90" t="s">
        <v>34</v>
      </c>
      <c r="B542" s="70" t="s">
        <v>19</v>
      </c>
      <c r="C542" s="71">
        <f t="shared" si="184"/>
        <v>88510.127000000008</v>
      </c>
      <c r="D542" s="57">
        <f>D544+D546</f>
        <v>37137.176999999996</v>
      </c>
      <c r="E542" s="57">
        <f t="shared" ref="E542:I542" si="197">E544+E546</f>
        <v>43354.880000000005</v>
      </c>
      <c r="F542" s="57">
        <f t="shared" si="197"/>
        <v>0</v>
      </c>
      <c r="G542" s="57">
        <f t="shared" si="197"/>
        <v>0</v>
      </c>
      <c r="H542" s="57">
        <f t="shared" si="197"/>
        <v>0</v>
      </c>
      <c r="I542" s="57">
        <f t="shared" si="197"/>
        <v>8018.07</v>
      </c>
    </row>
    <row r="543" spans="1:9">
      <c r="A543" s="14" t="s">
        <v>49</v>
      </c>
      <c r="B543" s="202" t="s">
        <v>20</v>
      </c>
      <c r="C543" s="57">
        <f t="shared" si="184"/>
        <v>88510.127000000008</v>
      </c>
      <c r="D543" s="57">
        <f>D545+D547</f>
        <v>37137.176999999996</v>
      </c>
      <c r="E543" s="57">
        <f t="shared" ref="E543:I543" si="198">E545+E547</f>
        <v>43354.880000000005</v>
      </c>
      <c r="F543" s="57">
        <f t="shared" si="198"/>
        <v>0</v>
      </c>
      <c r="G543" s="57">
        <f t="shared" si="198"/>
        <v>0</v>
      </c>
      <c r="H543" s="57">
        <f t="shared" si="198"/>
        <v>0</v>
      </c>
      <c r="I543" s="57">
        <f t="shared" si="198"/>
        <v>8018.07</v>
      </c>
    </row>
    <row r="544" spans="1:9" s="261" customFormat="1" ht="25.5">
      <c r="A544" s="387" t="s">
        <v>271</v>
      </c>
      <c r="B544" s="363" t="s">
        <v>19</v>
      </c>
      <c r="C544" s="319">
        <f>D544+E544+F544+G544+H544+I544</f>
        <v>20908</v>
      </c>
      <c r="D544" s="319">
        <f t="shared" ref="D544:I545" si="199">D626</f>
        <v>13243.11</v>
      </c>
      <c r="E544" s="319">
        <f t="shared" si="199"/>
        <v>6899</v>
      </c>
      <c r="F544" s="319">
        <f t="shared" si="199"/>
        <v>0</v>
      </c>
      <c r="G544" s="319">
        <f t="shared" si="199"/>
        <v>0</v>
      </c>
      <c r="H544" s="319">
        <f t="shared" si="199"/>
        <v>0</v>
      </c>
      <c r="I544" s="319">
        <f t="shared" si="199"/>
        <v>765.88999999999942</v>
      </c>
    </row>
    <row r="545" spans="1:9" s="261" customFormat="1">
      <c r="A545" s="281"/>
      <c r="B545" s="282" t="s">
        <v>20</v>
      </c>
      <c r="C545" s="319">
        <f>D545+E545+F545+G545+H545+I545</f>
        <v>20908</v>
      </c>
      <c r="D545" s="319">
        <f t="shared" si="199"/>
        <v>13243.11</v>
      </c>
      <c r="E545" s="319">
        <f t="shared" si="199"/>
        <v>6899</v>
      </c>
      <c r="F545" s="319">
        <f t="shared" si="199"/>
        <v>0</v>
      </c>
      <c r="G545" s="319">
        <f t="shared" si="199"/>
        <v>0</v>
      </c>
      <c r="H545" s="319">
        <f t="shared" si="199"/>
        <v>0</v>
      </c>
      <c r="I545" s="319">
        <f t="shared" si="199"/>
        <v>765.88999999999942</v>
      </c>
    </row>
    <row r="546" spans="1:9">
      <c r="A546" s="21" t="s">
        <v>76</v>
      </c>
      <c r="B546" s="8" t="s">
        <v>19</v>
      </c>
      <c r="C546" s="57">
        <f t="shared" si="184"/>
        <v>67602.127000000008</v>
      </c>
      <c r="D546" s="57">
        <f>D548+D556</f>
        <v>23894.066999999999</v>
      </c>
      <c r="E546" s="57">
        <f t="shared" ref="E546:I547" si="200">E548+E556</f>
        <v>36455.880000000005</v>
      </c>
      <c r="F546" s="57">
        <f t="shared" si="200"/>
        <v>0</v>
      </c>
      <c r="G546" s="57">
        <f t="shared" si="200"/>
        <v>0</v>
      </c>
      <c r="H546" s="57">
        <f t="shared" si="200"/>
        <v>0</v>
      </c>
      <c r="I546" s="57">
        <f t="shared" si="200"/>
        <v>7252.18</v>
      </c>
    </row>
    <row r="547" spans="1:9">
      <c r="A547" s="18"/>
      <c r="B547" s="202" t="s">
        <v>20</v>
      </c>
      <c r="C547" s="57">
        <f t="shared" si="184"/>
        <v>67602.127000000008</v>
      </c>
      <c r="D547" s="57">
        <f>D549+D557</f>
        <v>23894.066999999999</v>
      </c>
      <c r="E547" s="57">
        <f>E549+E557</f>
        <v>36455.880000000005</v>
      </c>
      <c r="F547" s="57">
        <f t="shared" si="200"/>
        <v>0</v>
      </c>
      <c r="G547" s="57">
        <f t="shared" si="200"/>
        <v>0</v>
      </c>
      <c r="H547" s="57">
        <f t="shared" si="200"/>
        <v>0</v>
      </c>
      <c r="I547" s="57">
        <f t="shared" si="200"/>
        <v>7252.18</v>
      </c>
    </row>
    <row r="548" spans="1:9">
      <c r="A548" s="21" t="s">
        <v>54</v>
      </c>
      <c r="B548" s="201" t="s">
        <v>19</v>
      </c>
      <c r="C548" s="57">
        <f t="shared" si="184"/>
        <v>53814.317000000003</v>
      </c>
      <c r="D548" s="57">
        <f>D550+D552+D554</f>
        <v>20428.256999999998</v>
      </c>
      <c r="E548" s="57">
        <f t="shared" ref="E548:I549" si="201">E550+E552+E554</f>
        <v>26695.88</v>
      </c>
      <c r="F548" s="57">
        <f t="shared" si="201"/>
        <v>0</v>
      </c>
      <c r="G548" s="57">
        <f t="shared" si="201"/>
        <v>0</v>
      </c>
      <c r="H548" s="57">
        <f t="shared" si="201"/>
        <v>0</v>
      </c>
      <c r="I548" s="57">
        <f t="shared" si="201"/>
        <v>6690.18</v>
      </c>
    </row>
    <row r="549" spans="1:9">
      <c r="A549" s="11"/>
      <c r="B549" s="202" t="s">
        <v>20</v>
      </c>
      <c r="C549" s="57">
        <f t="shared" si="184"/>
        <v>53814.317000000003</v>
      </c>
      <c r="D549" s="57">
        <f>D551+D553+D555</f>
        <v>20428.256999999998</v>
      </c>
      <c r="E549" s="57">
        <f>E551+E553+E555</f>
        <v>26695.88</v>
      </c>
      <c r="F549" s="57">
        <f t="shared" si="201"/>
        <v>0</v>
      </c>
      <c r="G549" s="57">
        <f t="shared" si="201"/>
        <v>0</v>
      </c>
      <c r="H549" s="57">
        <f t="shared" si="201"/>
        <v>0</v>
      </c>
      <c r="I549" s="57">
        <f t="shared" si="201"/>
        <v>6690.18</v>
      </c>
    </row>
    <row r="550" spans="1:9">
      <c r="A550" s="96" t="s">
        <v>50</v>
      </c>
      <c r="B550" s="201" t="s">
        <v>19</v>
      </c>
      <c r="C550" s="57">
        <f t="shared" si="184"/>
        <v>30493.03</v>
      </c>
      <c r="D550" s="57">
        <f>D632</f>
        <v>13152.949999999997</v>
      </c>
      <c r="E550" s="57">
        <f t="shared" ref="E550:I553" si="202">E632</f>
        <v>17340.080000000002</v>
      </c>
      <c r="F550" s="57">
        <f t="shared" si="202"/>
        <v>0</v>
      </c>
      <c r="G550" s="57">
        <f t="shared" si="202"/>
        <v>0</v>
      </c>
      <c r="H550" s="57">
        <f t="shared" si="202"/>
        <v>0</v>
      </c>
      <c r="I550" s="57">
        <f t="shared" si="202"/>
        <v>0</v>
      </c>
    </row>
    <row r="551" spans="1:9">
      <c r="A551" s="11"/>
      <c r="B551" s="202" t="s">
        <v>20</v>
      </c>
      <c r="C551" s="57">
        <f t="shared" si="184"/>
        <v>30493.03</v>
      </c>
      <c r="D551" s="57">
        <f>D633</f>
        <v>13152.949999999997</v>
      </c>
      <c r="E551" s="57">
        <f t="shared" si="202"/>
        <v>17340.080000000002</v>
      </c>
      <c r="F551" s="57">
        <f t="shared" si="202"/>
        <v>0</v>
      </c>
      <c r="G551" s="57">
        <f t="shared" si="202"/>
        <v>0</v>
      </c>
      <c r="H551" s="57">
        <f t="shared" si="202"/>
        <v>0</v>
      </c>
      <c r="I551" s="57">
        <f t="shared" si="202"/>
        <v>0</v>
      </c>
    </row>
    <row r="552" spans="1:9">
      <c r="A552" s="33" t="s">
        <v>53</v>
      </c>
      <c r="B552" s="201" t="s">
        <v>19</v>
      </c>
      <c r="C552" s="57">
        <f t="shared" si="184"/>
        <v>130</v>
      </c>
      <c r="D552" s="57">
        <f>D634</f>
        <v>0</v>
      </c>
      <c r="E552" s="57">
        <f t="shared" si="202"/>
        <v>130</v>
      </c>
      <c r="F552" s="57">
        <f t="shared" si="202"/>
        <v>0</v>
      </c>
      <c r="G552" s="57">
        <f t="shared" si="202"/>
        <v>0</v>
      </c>
      <c r="H552" s="57">
        <f t="shared" si="202"/>
        <v>0</v>
      </c>
      <c r="I552" s="57">
        <f t="shared" si="202"/>
        <v>0</v>
      </c>
    </row>
    <row r="553" spans="1:9">
      <c r="A553" s="11"/>
      <c r="B553" s="202" t="s">
        <v>20</v>
      </c>
      <c r="C553" s="57">
        <f t="shared" si="184"/>
        <v>130</v>
      </c>
      <c r="D553" s="57">
        <f>D635</f>
        <v>0</v>
      </c>
      <c r="E553" s="57">
        <f t="shared" si="202"/>
        <v>130</v>
      </c>
      <c r="F553" s="57">
        <f t="shared" si="202"/>
        <v>0</v>
      </c>
      <c r="G553" s="57">
        <f t="shared" si="202"/>
        <v>0</v>
      </c>
      <c r="H553" s="57">
        <f t="shared" si="202"/>
        <v>0</v>
      </c>
      <c r="I553" s="57">
        <f t="shared" si="202"/>
        <v>0</v>
      </c>
    </row>
    <row r="554" spans="1:9">
      <c r="A554" s="34" t="s">
        <v>55</v>
      </c>
      <c r="B554" s="26" t="s">
        <v>19</v>
      </c>
      <c r="C554" s="57">
        <f t="shared" si="184"/>
        <v>23191.287</v>
      </c>
      <c r="D554" s="57">
        <f t="shared" ref="D554:I555" si="203">D636+D1541+D2221</f>
        <v>7275.3069999999998</v>
      </c>
      <c r="E554" s="57">
        <f t="shared" si="203"/>
        <v>9225.7999999999993</v>
      </c>
      <c r="F554" s="57">
        <f t="shared" si="203"/>
        <v>0</v>
      </c>
      <c r="G554" s="57">
        <f t="shared" si="203"/>
        <v>0</v>
      </c>
      <c r="H554" s="57">
        <f t="shared" si="203"/>
        <v>0</v>
      </c>
      <c r="I554" s="57">
        <f t="shared" si="203"/>
        <v>6690.18</v>
      </c>
    </row>
    <row r="555" spans="1:9">
      <c r="A555" s="14"/>
      <c r="B555" s="28" t="s">
        <v>20</v>
      </c>
      <c r="C555" s="57">
        <f t="shared" si="184"/>
        <v>23191.287</v>
      </c>
      <c r="D555" s="57">
        <f t="shared" si="203"/>
        <v>7275.3069999999998</v>
      </c>
      <c r="E555" s="57">
        <f t="shared" si="203"/>
        <v>9225.7999999999993</v>
      </c>
      <c r="F555" s="57">
        <f t="shared" si="203"/>
        <v>0</v>
      </c>
      <c r="G555" s="57">
        <f t="shared" si="203"/>
        <v>0</v>
      </c>
      <c r="H555" s="57">
        <f t="shared" si="203"/>
        <v>0</v>
      </c>
      <c r="I555" s="57">
        <f t="shared" si="203"/>
        <v>6690.18</v>
      </c>
    </row>
    <row r="556" spans="1:9">
      <c r="A556" s="36" t="s">
        <v>60</v>
      </c>
      <c r="B556" s="26" t="s">
        <v>19</v>
      </c>
      <c r="C556" s="57">
        <f t="shared" si="184"/>
        <v>13787.810000000001</v>
      </c>
      <c r="D556" s="57">
        <f>D2223</f>
        <v>3465.8100000000004</v>
      </c>
      <c r="E556" s="57">
        <f t="shared" ref="E556:I557" si="204">E2223</f>
        <v>9760</v>
      </c>
      <c r="F556" s="57">
        <f t="shared" si="204"/>
        <v>0</v>
      </c>
      <c r="G556" s="57">
        <f t="shared" si="204"/>
        <v>0</v>
      </c>
      <c r="H556" s="57">
        <f t="shared" si="204"/>
        <v>0</v>
      </c>
      <c r="I556" s="57">
        <f t="shared" si="204"/>
        <v>562</v>
      </c>
    </row>
    <row r="557" spans="1:9">
      <c r="A557" s="14"/>
      <c r="B557" s="28" t="s">
        <v>20</v>
      </c>
      <c r="C557" s="57">
        <f t="shared" si="184"/>
        <v>13787.810000000001</v>
      </c>
      <c r="D557" s="57">
        <f>D2224</f>
        <v>3465.8100000000004</v>
      </c>
      <c r="E557" s="57">
        <f t="shared" si="204"/>
        <v>9760</v>
      </c>
      <c r="F557" s="57">
        <f t="shared" si="204"/>
        <v>0</v>
      </c>
      <c r="G557" s="57">
        <f t="shared" si="204"/>
        <v>0</v>
      </c>
      <c r="H557" s="57">
        <f t="shared" si="204"/>
        <v>0</v>
      </c>
      <c r="I557" s="57">
        <f t="shared" si="204"/>
        <v>562</v>
      </c>
    </row>
    <row r="558" spans="1:9">
      <c r="A558" s="812" t="s">
        <v>33</v>
      </c>
      <c r="B558" s="813"/>
      <c r="C558" s="813"/>
      <c r="D558" s="813"/>
      <c r="E558" s="813"/>
      <c r="F558" s="813"/>
      <c r="G558" s="813"/>
      <c r="H558" s="813"/>
      <c r="I558" s="814"/>
    </row>
    <row r="559" spans="1:9">
      <c r="A559" s="710" t="s">
        <v>22</v>
      </c>
      <c r="B559" s="711"/>
      <c r="C559" s="711"/>
      <c r="D559" s="711"/>
      <c r="E559" s="711"/>
      <c r="F559" s="711"/>
      <c r="G559" s="711"/>
      <c r="H559" s="711"/>
      <c r="I559" s="712"/>
    </row>
    <row r="560" spans="1:9">
      <c r="A560" s="7" t="s">
        <v>29</v>
      </c>
      <c r="B560" s="8" t="s">
        <v>19</v>
      </c>
      <c r="C560" s="151">
        <f>D560+E560+F560+G560+H560+I560</f>
        <v>5560</v>
      </c>
      <c r="D560" s="151">
        <f t="shared" ref="D560:I567" si="205">D562</f>
        <v>3704</v>
      </c>
      <c r="E560" s="151">
        <f t="shared" si="205"/>
        <v>100</v>
      </c>
      <c r="F560" s="151">
        <f t="shared" si="205"/>
        <v>1730</v>
      </c>
      <c r="G560" s="151">
        <f t="shared" si="205"/>
        <v>0</v>
      </c>
      <c r="H560" s="151">
        <f t="shared" si="205"/>
        <v>0</v>
      </c>
      <c r="I560" s="151">
        <f t="shared" si="205"/>
        <v>26</v>
      </c>
    </row>
    <row r="561" spans="1:9">
      <c r="A561" s="7"/>
      <c r="B561" s="202" t="s">
        <v>20</v>
      </c>
      <c r="C561" s="151">
        <f>D561+E561+F561+G561+H561+I561</f>
        <v>5560</v>
      </c>
      <c r="D561" s="151">
        <f t="shared" si="205"/>
        <v>3704</v>
      </c>
      <c r="E561" s="151">
        <f t="shared" si="205"/>
        <v>100</v>
      </c>
      <c r="F561" s="151">
        <f t="shared" si="205"/>
        <v>1730</v>
      </c>
      <c r="G561" s="151">
        <f t="shared" si="205"/>
        <v>0</v>
      </c>
      <c r="H561" s="151">
        <f t="shared" si="205"/>
        <v>0</v>
      </c>
      <c r="I561" s="151">
        <f t="shared" si="205"/>
        <v>26</v>
      </c>
    </row>
    <row r="562" spans="1:9">
      <c r="A562" s="114" t="s">
        <v>68</v>
      </c>
      <c r="B562" s="8" t="s">
        <v>19</v>
      </c>
      <c r="C562" s="57">
        <f t="shared" ref="C562:C563" si="206">D562+E562+F562+G562+H562+I562</f>
        <v>5560</v>
      </c>
      <c r="D562" s="57">
        <f t="shared" si="205"/>
        <v>3704</v>
      </c>
      <c r="E562" s="57">
        <f t="shared" si="205"/>
        <v>100</v>
      </c>
      <c r="F562" s="57">
        <f t="shared" si="205"/>
        <v>1730</v>
      </c>
      <c r="G562" s="57">
        <f t="shared" si="205"/>
        <v>0</v>
      </c>
      <c r="H562" s="57">
        <f t="shared" si="205"/>
        <v>0</v>
      </c>
      <c r="I562" s="57">
        <f t="shared" si="205"/>
        <v>26</v>
      </c>
    </row>
    <row r="563" spans="1:9">
      <c r="A563" s="11" t="s">
        <v>26</v>
      </c>
      <c r="B563" s="202" t="s">
        <v>20</v>
      </c>
      <c r="C563" s="57">
        <f t="shared" si="206"/>
        <v>5560</v>
      </c>
      <c r="D563" s="57">
        <f t="shared" si="205"/>
        <v>3704</v>
      </c>
      <c r="E563" s="57">
        <f t="shared" si="205"/>
        <v>100</v>
      </c>
      <c r="F563" s="57">
        <f t="shared" si="205"/>
        <v>1730</v>
      </c>
      <c r="G563" s="57">
        <f t="shared" si="205"/>
        <v>0</v>
      </c>
      <c r="H563" s="57">
        <f t="shared" si="205"/>
        <v>0</v>
      </c>
      <c r="I563" s="57">
        <f t="shared" si="205"/>
        <v>26</v>
      </c>
    </row>
    <row r="564" spans="1:9">
      <c r="A564" s="21" t="s">
        <v>76</v>
      </c>
      <c r="B564" s="201" t="s">
        <v>19</v>
      </c>
      <c r="C564" s="57">
        <f>C566</f>
        <v>280</v>
      </c>
      <c r="D564" s="57">
        <f t="shared" si="205"/>
        <v>3704</v>
      </c>
      <c r="E564" s="57">
        <f t="shared" si="205"/>
        <v>100</v>
      </c>
      <c r="F564" s="57">
        <f t="shared" si="205"/>
        <v>1730</v>
      </c>
      <c r="G564" s="57">
        <f t="shared" si="205"/>
        <v>0</v>
      </c>
      <c r="H564" s="57">
        <f t="shared" si="205"/>
        <v>0</v>
      </c>
      <c r="I564" s="57">
        <f t="shared" si="205"/>
        <v>26</v>
      </c>
    </row>
    <row r="565" spans="1:9">
      <c r="A565" s="11"/>
      <c r="B565" s="202" t="s">
        <v>20</v>
      </c>
      <c r="C565" s="57">
        <f>C567</f>
        <v>280</v>
      </c>
      <c r="D565" s="57">
        <f t="shared" si="205"/>
        <v>3704</v>
      </c>
      <c r="E565" s="57">
        <f t="shared" si="205"/>
        <v>100</v>
      </c>
      <c r="F565" s="57">
        <f t="shared" si="205"/>
        <v>1730</v>
      </c>
      <c r="G565" s="57">
        <f t="shared" si="205"/>
        <v>0</v>
      </c>
      <c r="H565" s="57">
        <f t="shared" si="205"/>
        <v>0</v>
      </c>
      <c r="I565" s="57">
        <f t="shared" si="205"/>
        <v>26</v>
      </c>
    </row>
    <row r="566" spans="1:9">
      <c r="A566" s="17" t="s">
        <v>59</v>
      </c>
      <c r="B566" s="201" t="s">
        <v>19</v>
      </c>
      <c r="C566" s="57">
        <f>C568</f>
        <v>280</v>
      </c>
      <c r="D566" s="57">
        <f t="shared" si="205"/>
        <v>3704</v>
      </c>
      <c r="E566" s="57">
        <f t="shared" si="205"/>
        <v>100</v>
      </c>
      <c r="F566" s="57">
        <f t="shared" si="205"/>
        <v>1730</v>
      </c>
      <c r="G566" s="57">
        <f t="shared" si="205"/>
        <v>0</v>
      </c>
      <c r="H566" s="57">
        <f t="shared" si="205"/>
        <v>0</v>
      </c>
      <c r="I566" s="57">
        <f t="shared" si="205"/>
        <v>26</v>
      </c>
    </row>
    <row r="567" spans="1:9">
      <c r="A567" s="11"/>
      <c r="B567" s="202" t="s">
        <v>20</v>
      </c>
      <c r="C567" s="57">
        <f>C569</f>
        <v>280</v>
      </c>
      <c r="D567" s="57">
        <f t="shared" si="205"/>
        <v>3704</v>
      </c>
      <c r="E567" s="57">
        <f t="shared" si="205"/>
        <v>100</v>
      </c>
      <c r="F567" s="57">
        <f t="shared" si="205"/>
        <v>1730</v>
      </c>
      <c r="G567" s="57">
        <f t="shared" si="205"/>
        <v>0</v>
      </c>
      <c r="H567" s="57">
        <f t="shared" si="205"/>
        <v>0</v>
      </c>
      <c r="I567" s="57">
        <f t="shared" si="205"/>
        <v>26</v>
      </c>
    </row>
    <row r="568" spans="1:9">
      <c r="A568" s="37" t="s">
        <v>51</v>
      </c>
      <c r="B568" s="201" t="s">
        <v>19</v>
      </c>
      <c r="C568" s="57">
        <f>C579</f>
        <v>280</v>
      </c>
      <c r="D568" s="57">
        <f t="shared" ref="D568:I569" si="207">D579+D594</f>
        <v>3704</v>
      </c>
      <c r="E568" s="57">
        <f t="shared" si="207"/>
        <v>100</v>
      </c>
      <c r="F568" s="57">
        <f t="shared" si="207"/>
        <v>1730</v>
      </c>
      <c r="G568" s="57">
        <f t="shared" si="207"/>
        <v>0</v>
      </c>
      <c r="H568" s="57">
        <f t="shared" si="207"/>
        <v>0</v>
      </c>
      <c r="I568" s="57">
        <f t="shared" si="207"/>
        <v>26</v>
      </c>
    </row>
    <row r="569" spans="1:9">
      <c r="A569" s="11"/>
      <c r="B569" s="202" t="s">
        <v>20</v>
      </c>
      <c r="C569" s="57">
        <f>C580</f>
        <v>280</v>
      </c>
      <c r="D569" s="57">
        <f t="shared" si="207"/>
        <v>3704</v>
      </c>
      <c r="E569" s="57">
        <f t="shared" si="207"/>
        <v>100</v>
      </c>
      <c r="F569" s="57">
        <f t="shared" si="207"/>
        <v>1730</v>
      </c>
      <c r="G569" s="57">
        <f t="shared" si="207"/>
        <v>0</v>
      </c>
      <c r="H569" s="57">
        <f t="shared" si="207"/>
        <v>0</v>
      </c>
      <c r="I569" s="57">
        <f t="shared" si="207"/>
        <v>26</v>
      </c>
    </row>
    <row r="570" spans="1:9">
      <c r="A570" s="713" t="s">
        <v>66</v>
      </c>
      <c r="B570" s="807"/>
      <c r="C570" s="807"/>
      <c r="D570" s="807"/>
      <c r="E570" s="807"/>
      <c r="F570" s="807"/>
      <c r="G570" s="807"/>
      <c r="H570" s="807"/>
      <c r="I570" s="808"/>
    </row>
    <row r="571" spans="1:9" ht="13.5" customHeight="1">
      <c r="A571" s="313" t="s">
        <v>22</v>
      </c>
      <c r="B571" s="150" t="s">
        <v>19</v>
      </c>
      <c r="C571" s="151">
        <f t="shared" ref="C571:C584" si="208">D571+E571+F571+G571+H571+I571</f>
        <v>280</v>
      </c>
      <c r="D571" s="151">
        <f t="shared" ref="D571:I578" si="209">D573</f>
        <v>154</v>
      </c>
      <c r="E571" s="151">
        <f t="shared" si="209"/>
        <v>100</v>
      </c>
      <c r="F571" s="151">
        <f t="shared" si="209"/>
        <v>0</v>
      </c>
      <c r="G571" s="151">
        <f t="shared" si="209"/>
        <v>0</v>
      </c>
      <c r="H571" s="151">
        <f t="shared" si="209"/>
        <v>0</v>
      </c>
      <c r="I571" s="151">
        <f t="shared" si="209"/>
        <v>26</v>
      </c>
    </row>
    <row r="572" spans="1:9">
      <c r="A572" s="23" t="s">
        <v>157</v>
      </c>
      <c r="B572" s="153" t="s">
        <v>20</v>
      </c>
      <c r="C572" s="151">
        <f t="shared" si="208"/>
        <v>280</v>
      </c>
      <c r="D572" s="151">
        <f t="shared" si="209"/>
        <v>154</v>
      </c>
      <c r="E572" s="151">
        <f t="shared" si="209"/>
        <v>100</v>
      </c>
      <c r="F572" s="151">
        <f t="shared" si="209"/>
        <v>0</v>
      </c>
      <c r="G572" s="151">
        <f t="shared" si="209"/>
        <v>0</v>
      </c>
      <c r="H572" s="151">
        <f t="shared" si="209"/>
        <v>0</v>
      </c>
      <c r="I572" s="151">
        <f t="shared" si="209"/>
        <v>26</v>
      </c>
    </row>
    <row r="573" spans="1:9">
      <c r="A573" s="114" t="s">
        <v>68</v>
      </c>
      <c r="B573" s="201" t="s">
        <v>19</v>
      </c>
      <c r="C573" s="57">
        <f t="shared" si="208"/>
        <v>280</v>
      </c>
      <c r="D573" s="57">
        <f t="shared" si="209"/>
        <v>154</v>
      </c>
      <c r="E573" s="57">
        <f t="shared" si="209"/>
        <v>100</v>
      </c>
      <c r="F573" s="57">
        <f t="shared" si="209"/>
        <v>0</v>
      </c>
      <c r="G573" s="57">
        <f t="shared" si="209"/>
        <v>0</v>
      </c>
      <c r="H573" s="57">
        <f t="shared" si="209"/>
        <v>0</v>
      </c>
      <c r="I573" s="57">
        <f t="shared" si="209"/>
        <v>26</v>
      </c>
    </row>
    <row r="574" spans="1:9">
      <c r="A574" s="11" t="s">
        <v>26</v>
      </c>
      <c r="B574" s="202" t="s">
        <v>20</v>
      </c>
      <c r="C574" s="57">
        <f t="shared" si="208"/>
        <v>280</v>
      </c>
      <c r="D574" s="57">
        <f t="shared" si="209"/>
        <v>154</v>
      </c>
      <c r="E574" s="57">
        <f t="shared" si="209"/>
        <v>100</v>
      </c>
      <c r="F574" s="57">
        <f t="shared" si="209"/>
        <v>0</v>
      </c>
      <c r="G574" s="57">
        <f t="shared" si="209"/>
        <v>0</v>
      </c>
      <c r="H574" s="57">
        <f t="shared" si="209"/>
        <v>0</v>
      </c>
      <c r="I574" s="57">
        <f t="shared" si="209"/>
        <v>26</v>
      </c>
    </row>
    <row r="575" spans="1:9">
      <c r="A575" s="21" t="s">
        <v>76</v>
      </c>
      <c r="B575" s="201" t="s">
        <v>19</v>
      </c>
      <c r="C575" s="57">
        <f t="shared" si="208"/>
        <v>280</v>
      </c>
      <c r="D575" s="57">
        <f t="shared" si="209"/>
        <v>154</v>
      </c>
      <c r="E575" s="57">
        <f t="shared" si="209"/>
        <v>100</v>
      </c>
      <c r="F575" s="57">
        <f t="shared" si="209"/>
        <v>0</v>
      </c>
      <c r="G575" s="57">
        <f t="shared" si="209"/>
        <v>0</v>
      </c>
      <c r="H575" s="57">
        <f t="shared" si="209"/>
        <v>0</v>
      </c>
      <c r="I575" s="57">
        <f t="shared" si="209"/>
        <v>26</v>
      </c>
    </row>
    <row r="576" spans="1:9">
      <c r="A576" s="11"/>
      <c r="B576" s="202" t="s">
        <v>20</v>
      </c>
      <c r="C576" s="57">
        <f t="shared" si="208"/>
        <v>280</v>
      </c>
      <c r="D576" s="57">
        <f t="shared" si="209"/>
        <v>154</v>
      </c>
      <c r="E576" s="57">
        <f t="shared" si="209"/>
        <v>100</v>
      </c>
      <c r="F576" s="57">
        <f t="shared" si="209"/>
        <v>0</v>
      </c>
      <c r="G576" s="57">
        <f t="shared" si="209"/>
        <v>0</v>
      </c>
      <c r="H576" s="57">
        <f t="shared" si="209"/>
        <v>0</v>
      </c>
      <c r="I576" s="57">
        <f t="shared" si="209"/>
        <v>26</v>
      </c>
    </row>
    <row r="577" spans="1:9">
      <c r="A577" s="17" t="s">
        <v>59</v>
      </c>
      <c r="B577" s="201" t="s">
        <v>19</v>
      </c>
      <c r="C577" s="57">
        <f t="shared" si="208"/>
        <v>280</v>
      </c>
      <c r="D577" s="71">
        <f t="shared" si="209"/>
        <v>154</v>
      </c>
      <c r="E577" s="71">
        <f t="shared" si="209"/>
        <v>100</v>
      </c>
      <c r="F577" s="71">
        <f t="shared" si="209"/>
        <v>0</v>
      </c>
      <c r="G577" s="71">
        <f t="shared" si="209"/>
        <v>0</v>
      </c>
      <c r="H577" s="71">
        <f t="shared" si="209"/>
        <v>0</v>
      </c>
      <c r="I577" s="71">
        <f t="shared" si="209"/>
        <v>26</v>
      </c>
    </row>
    <row r="578" spans="1:9">
      <c r="A578" s="11"/>
      <c r="B578" s="202" t="s">
        <v>20</v>
      </c>
      <c r="C578" s="57">
        <f t="shared" si="208"/>
        <v>280</v>
      </c>
      <c r="D578" s="71">
        <f t="shared" si="209"/>
        <v>154</v>
      </c>
      <c r="E578" s="71">
        <f t="shared" si="209"/>
        <v>100</v>
      </c>
      <c r="F578" s="71">
        <f t="shared" si="209"/>
        <v>0</v>
      </c>
      <c r="G578" s="71">
        <f t="shared" si="209"/>
        <v>0</v>
      </c>
      <c r="H578" s="71">
        <f t="shared" si="209"/>
        <v>0</v>
      </c>
      <c r="I578" s="71">
        <f t="shared" si="209"/>
        <v>26</v>
      </c>
    </row>
    <row r="579" spans="1:9">
      <c r="A579" s="37" t="s">
        <v>51</v>
      </c>
      <c r="B579" s="201" t="s">
        <v>19</v>
      </c>
      <c r="C579" s="57">
        <f t="shared" si="208"/>
        <v>280</v>
      </c>
      <c r="D579" s="57">
        <f>D581+D583</f>
        <v>154</v>
      </c>
      <c r="E579" s="57">
        <f t="shared" ref="E579:I580" si="210">E581+E583</f>
        <v>100</v>
      </c>
      <c r="F579" s="57">
        <f t="shared" si="210"/>
        <v>0</v>
      </c>
      <c r="G579" s="57">
        <f t="shared" si="210"/>
        <v>0</v>
      </c>
      <c r="H579" s="57">
        <f t="shared" si="210"/>
        <v>0</v>
      </c>
      <c r="I579" s="57">
        <f t="shared" si="210"/>
        <v>26</v>
      </c>
    </row>
    <row r="580" spans="1:9">
      <c r="A580" s="11"/>
      <c r="B580" s="202" t="s">
        <v>20</v>
      </c>
      <c r="C580" s="57">
        <f t="shared" si="208"/>
        <v>280</v>
      </c>
      <c r="D580" s="57">
        <f>D582+D584</f>
        <v>154</v>
      </c>
      <c r="E580" s="57">
        <f t="shared" si="210"/>
        <v>100</v>
      </c>
      <c r="F580" s="57">
        <f t="shared" si="210"/>
        <v>0</v>
      </c>
      <c r="G580" s="57">
        <f t="shared" si="210"/>
        <v>0</v>
      </c>
      <c r="H580" s="57">
        <f t="shared" si="210"/>
        <v>0</v>
      </c>
      <c r="I580" s="57">
        <f t="shared" si="210"/>
        <v>26</v>
      </c>
    </row>
    <row r="581" spans="1:9" s="259" customFormat="1" ht="27" customHeight="1">
      <c r="A581" s="388" t="s">
        <v>161</v>
      </c>
      <c r="B581" s="70" t="s">
        <v>19</v>
      </c>
      <c r="C581" s="71">
        <f t="shared" si="208"/>
        <v>100</v>
      </c>
      <c r="D581" s="71">
        <v>74</v>
      </c>
      <c r="E581" s="71">
        <v>0</v>
      </c>
      <c r="F581" s="71">
        <v>0</v>
      </c>
      <c r="G581" s="71">
        <v>0</v>
      </c>
      <c r="H581" s="71">
        <v>0</v>
      </c>
      <c r="I581" s="71">
        <f>100-74</f>
        <v>26</v>
      </c>
    </row>
    <row r="582" spans="1:9">
      <c r="A582" s="68"/>
      <c r="B582" s="69" t="s">
        <v>20</v>
      </c>
      <c r="C582" s="71">
        <f t="shared" si="208"/>
        <v>100</v>
      </c>
      <c r="D582" s="71">
        <v>74</v>
      </c>
      <c r="E582" s="71">
        <v>0</v>
      </c>
      <c r="F582" s="71">
        <v>0</v>
      </c>
      <c r="G582" s="71">
        <v>0</v>
      </c>
      <c r="H582" s="71">
        <v>0</v>
      </c>
      <c r="I582" s="71">
        <f>100-74</f>
        <v>26</v>
      </c>
    </row>
    <row r="583" spans="1:9" s="275" customFormat="1" ht="27.75" customHeight="1">
      <c r="A583" s="388" t="s">
        <v>262</v>
      </c>
      <c r="B583" s="299" t="s">
        <v>19</v>
      </c>
      <c r="C583" s="312">
        <f t="shared" si="208"/>
        <v>180</v>
      </c>
      <c r="D583" s="312">
        <v>80</v>
      </c>
      <c r="E583" s="312">
        <v>100</v>
      </c>
      <c r="F583" s="312">
        <v>0</v>
      </c>
      <c r="G583" s="312">
        <v>0</v>
      </c>
      <c r="H583" s="312">
        <v>0</v>
      </c>
      <c r="I583" s="312">
        <v>0</v>
      </c>
    </row>
    <row r="584" spans="1:9">
      <c r="A584" s="68"/>
      <c r="B584" s="69" t="s">
        <v>20</v>
      </c>
      <c r="C584" s="71">
        <f t="shared" si="208"/>
        <v>180</v>
      </c>
      <c r="D584" s="71">
        <v>80</v>
      </c>
      <c r="E584" s="71">
        <v>100</v>
      </c>
      <c r="F584" s="71">
        <v>0</v>
      </c>
      <c r="G584" s="71">
        <v>0</v>
      </c>
      <c r="H584" s="71">
        <v>0</v>
      </c>
      <c r="I584" s="71">
        <v>0</v>
      </c>
    </row>
    <row r="585" spans="1:9">
      <c r="A585" s="761" t="s">
        <v>489</v>
      </c>
      <c r="B585" s="762"/>
      <c r="C585" s="762"/>
      <c r="D585" s="762"/>
      <c r="E585" s="762"/>
      <c r="F585" s="762"/>
      <c r="G585" s="762"/>
      <c r="H585" s="762"/>
      <c r="I585" s="810"/>
    </row>
    <row r="586" spans="1:9" ht="13.5" customHeight="1">
      <c r="A586" s="313" t="s">
        <v>22</v>
      </c>
      <c r="B586" s="150" t="s">
        <v>19</v>
      </c>
      <c r="C586" s="151">
        <f t="shared" ref="C586:C601" si="211">D586+E586+F586+G586+H586+I586</f>
        <v>5280</v>
      </c>
      <c r="D586" s="151">
        <f t="shared" ref="D586:I595" si="212">D588</f>
        <v>3550</v>
      </c>
      <c r="E586" s="151">
        <f t="shared" si="212"/>
        <v>0</v>
      </c>
      <c r="F586" s="151">
        <f t="shared" si="212"/>
        <v>1730</v>
      </c>
      <c r="G586" s="151">
        <f t="shared" si="212"/>
        <v>0</v>
      </c>
      <c r="H586" s="151">
        <f t="shared" si="212"/>
        <v>0</v>
      </c>
      <c r="I586" s="151">
        <f t="shared" si="212"/>
        <v>0</v>
      </c>
    </row>
    <row r="587" spans="1:9">
      <c r="A587" s="23" t="s">
        <v>157</v>
      </c>
      <c r="B587" s="153" t="s">
        <v>20</v>
      </c>
      <c r="C587" s="151">
        <f t="shared" si="211"/>
        <v>5280</v>
      </c>
      <c r="D587" s="151">
        <f t="shared" si="212"/>
        <v>3550</v>
      </c>
      <c r="E587" s="151">
        <f t="shared" si="212"/>
        <v>0</v>
      </c>
      <c r="F587" s="151">
        <f t="shared" si="212"/>
        <v>1730</v>
      </c>
      <c r="G587" s="151">
        <f t="shared" si="212"/>
        <v>0</v>
      </c>
      <c r="H587" s="151">
        <f t="shared" si="212"/>
        <v>0</v>
      </c>
      <c r="I587" s="151">
        <f t="shared" si="212"/>
        <v>0</v>
      </c>
    </row>
    <row r="588" spans="1:9">
      <c r="A588" s="114" t="s">
        <v>68</v>
      </c>
      <c r="B588" s="201" t="s">
        <v>19</v>
      </c>
      <c r="C588" s="57">
        <f t="shared" si="211"/>
        <v>5280</v>
      </c>
      <c r="D588" s="57">
        <f t="shared" si="212"/>
        <v>3550</v>
      </c>
      <c r="E588" s="57">
        <f t="shared" si="212"/>
        <v>0</v>
      </c>
      <c r="F588" s="57">
        <f t="shared" si="212"/>
        <v>1730</v>
      </c>
      <c r="G588" s="57">
        <f t="shared" si="212"/>
        <v>0</v>
      </c>
      <c r="H588" s="57">
        <f t="shared" si="212"/>
        <v>0</v>
      </c>
      <c r="I588" s="57">
        <f t="shared" si="212"/>
        <v>0</v>
      </c>
    </row>
    <row r="589" spans="1:9">
      <c r="A589" s="11" t="s">
        <v>26</v>
      </c>
      <c r="B589" s="202" t="s">
        <v>20</v>
      </c>
      <c r="C589" s="57">
        <f t="shared" si="211"/>
        <v>5280</v>
      </c>
      <c r="D589" s="57">
        <f t="shared" si="212"/>
        <v>3550</v>
      </c>
      <c r="E589" s="57">
        <f t="shared" si="212"/>
        <v>0</v>
      </c>
      <c r="F589" s="57">
        <f t="shared" si="212"/>
        <v>1730</v>
      </c>
      <c r="G589" s="57">
        <f t="shared" si="212"/>
        <v>0</v>
      </c>
      <c r="H589" s="57">
        <f t="shared" si="212"/>
        <v>0</v>
      </c>
      <c r="I589" s="57">
        <f t="shared" si="212"/>
        <v>0</v>
      </c>
    </row>
    <row r="590" spans="1:9">
      <c r="A590" s="21" t="s">
        <v>76</v>
      </c>
      <c r="B590" s="201" t="s">
        <v>19</v>
      </c>
      <c r="C590" s="57">
        <f t="shared" si="211"/>
        <v>5280</v>
      </c>
      <c r="D590" s="57">
        <f t="shared" si="212"/>
        <v>3550</v>
      </c>
      <c r="E590" s="57">
        <f t="shared" si="212"/>
        <v>0</v>
      </c>
      <c r="F590" s="57">
        <f t="shared" si="212"/>
        <v>1730</v>
      </c>
      <c r="G590" s="57">
        <f t="shared" si="212"/>
        <v>0</v>
      </c>
      <c r="H590" s="57">
        <f t="shared" si="212"/>
        <v>0</v>
      </c>
      <c r="I590" s="57">
        <f t="shared" si="212"/>
        <v>0</v>
      </c>
    </row>
    <row r="591" spans="1:9">
      <c r="A591" s="11"/>
      <c r="B591" s="202" t="s">
        <v>20</v>
      </c>
      <c r="C591" s="57">
        <f t="shared" si="211"/>
        <v>5280</v>
      </c>
      <c r="D591" s="57">
        <f t="shared" si="212"/>
        <v>3550</v>
      </c>
      <c r="E591" s="57">
        <f t="shared" si="212"/>
        <v>0</v>
      </c>
      <c r="F591" s="57">
        <f t="shared" si="212"/>
        <v>1730</v>
      </c>
      <c r="G591" s="57">
        <f t="shared" si="212"/>
        <v>0</v>
      </c>
      <c r="H591" s="57">
        <f t="shared" si="212"/>
        <v>0</v>
      </c>
      <c r="I591" s="57">
        <f t="shared" si="212"/>
        <v>0</v>
      </c>
    </row>
    <row r="592" spans="1:9">
      <c r="A592" s="17" t="s">
        <v>59</v>
      </c>
      <c r="B592" s="201" t="s">
        <v>19</v>
      </c>
      <c r="C592" s="57">
        <f t="shared" si="211"/>
        <v>5280</v>
      </c>
      <c r="D592" s="71">
        <f t="shared" si="212"/>
        <v>3550</v>
      </c>
      <c r="E592" s="71">
        <f t="shared" si="212"/>
        <v>0</v>
      </c>
      <c r="F592" s="71">
        <f t="shared" si="212"/>
        <v>1730</v>
      </c>
      <c r="G592" s="71">
        <f t="shared" si="212"/>
        <v>0</v>
      </c>
      <c r="H592" s="71">
        <f t="shared" si="212"/>
        <v>0</v>
      </c>
      <c r="I592" s="71">
        <f t="shared" si="212"/>
        <v>0</v>
      </c>
    </row>
    <row r="593" spans="1:9">
      <c r="A593" s="11"/>
      <c r="B593" s="202" t="s">
        <v>20</v>
      </c>
      <c r="C593" s="57">
        <f t="shared" si="211"/>
        <v>5280</v>
      </c>
      <c r="D593" s="71">
        <f t="shared" si="212"/>
        <v>3550</v>
      </c>
      <c r="E593" s="71">
        <f t="shared" si="212"/>
        <v>0</v>
      </c>
      <c r="F593" s="71">
        <f t="shared" si="212"/>
        <v>1730</v>
      </c>
      <c r="G593" s="71">
        <f t="shared" si="212"/>
        <v>0</v>
      </c>
      <c r="H593" s="71">
        <f t="shared" si="212"/>
        <v>0</v>
      </c>
      <c r="I593" s="71">
        <f t="shared" si="212"/>
        <v>0</v>
      </c>
    </row>
    <row r="594" spans="1:9">
      <c r="A594" s="37" t="s">
        <v>51</v>
      </c>
      <c r="B594" s="201" t="s">
        <v>19</v>
      </c>
      <c r="C594" s="57">
        <f t="shared" si="211"/>
        <v>5280</v>
      </c>
      <c r="D594" s="57">
        <f>D596</f>
        <v>3550</v>
      </c>
      <c r="E594" s="57">
        <f t="shared" si="212"/>
        <v>0</v>
      </c>
      <c r="F594" s="57">
        <f t="shared" si="212"/>
        <v>1730</v>
      </c>
      <c r="G594" s="57">
        <f t="shared" si="212"/>
        <v>0</v>
      </c>
      <c r="H594" s="57">
        <f t="shared" si="212"/>
        <v>0</v>
      </c>
      <c r="I594" s="57">
        <f t="shared" si="212"/>
        <v>0</v>
      </c>
    </row>
    <row r="595" spans="1:9">
      <c r="A595" s="11"/>
      <c r="B595" s="202" t="s">
        <v>20</v>
      </c>
      <c r="C595" s="57">
        <f t="shared" si="211"/>
        <v>5280</v>
      </c>
      <c r="D595" s="57">
        <f>D597</f>
        <v>3550</v>
      </c>
      <c r="E595" s="57">
        <f t="shared" si="212"/>
        <v>0</v>
      </c>
      <c r="F595" s="57">
        <f t="shared" si="212"/>
        <v>1730</v>
      </c>
      <c r="G595" s="57">
        <f t="shared" si="212"/>
        <v>0</v>
      </c>
      <c r="H595" s="57">
        <f t="shared" si="212"/>
        <v>0</v>
      </c>
      <c r="I595" s="57">
        <f t="shared" si="212"/>
        <v>0</v>
      </c>
    </row>
    <row r="596" spans="1:9" s="259" customFormat="1" ht="25.5">
      <c r="A596" s="410" t="s">
        <v>103</v>
      </c>
      <c r="B596" s="70" t="s">
        <v>19</v>
      </c>
      <c r="C596" s="71">
        <f t="shared" si="211"/>
        <v>5280</v>
      </c>
      <c r="D596" s="71">
        <f>D598+D600</f>
        <v>3550</v>
      </c>
      <c r="E596" s="71">
        <f t="shared" ref="E596:I596" si="213">E598+E600</f>
        <v>0</v>
      </c>
      <c r="F596" s="71">
        <f t="shared" si="213"/>
        <v>1730</v>
      </c>
      <c r="G596" s="71">
        <f t="shared" si="213"/>
        <v>0</v>
      </c>
      <c r="H596" s="71">
        <f t="shared" si="213"/>
        <v>0</v>
      </c>
      <c r="I596" s="71">
        <f t="shared" si="213"/>
        <v>0</v>
      </c>
    </row>
    <row r="597" spans="1:9">
      <c r="A597" s="68"/>
      <c r="B597" s="69" t="s">
        <v>20</v>
      </c>
      <c r="C597" s="71">
        <f t="shared" si="211"/>
        <v>5280</v>
      </c>
      <c r="D597" s="71">
        <f>D599+D601</f>
        <v>3550</v>
      </c>
      <c r="E597" s="71">
        <f t="shared" ref="E597:I597" si="214">E599+E601</f>
        <v>0</v>
      </c>
      <c r="F597" s="71">
        <f t="shared" si="214"/>
        <v>1730</v>
      </c>
      <c r="G597" s="71">
        <f t="shared" si="214"/>
        <v>0</v>
      </c>
      <c r="H597" s="71">
        <f t="shared" si="214"/>
        <v>0</v>
      </c>
      <c r="I597" s="71">
        <f t="shared" si="214"/>
        <v>0</v>
      </c>
    </row>
    <row r="598" spans="1:9" s="257" customFormat="1" ht="15">
      <c r="A598" s="435" t="s">
        <v>265</v>
      </c>
      <c r="B598" s="70" t="s">
        <v>19</v>
      </c>
      <c r="C598" s="71">
        <f t="shared" si="211"/>
        <v>1021</v>
      </c>
      <c r="D598" s="71">
        <v>710</v>
      </c>
      <c r="E598" s="71">
        <v>0</v>
      </c>
      <c r="F598" s="71">
        <v>311</v>
      </c>
      <c r="G598" s="71">
        <v>0</v>
      </c>
      <c r="H598" s="71">
        <v>0</v>
      </c>
      <c r="I598" s="71">
        <v>0</v>
      </c>
    </row>
    <row r="599" spans="1:9" s="86" customFormat="1">
      <c r="A599" s="68"/>
      <c r="B599" s="69" t="s">
        <v>20</v>
      </c>
      <c r="C599" s="71">
        <f t="shared" si="211"/>
        <v>1021</v>
      </c>
      <c r="D599" s="71">
        <v>710</v>
      </c>
      <c r="E599" s="71">
        <v>0</v>
      </c>
      <c r="F599" s="71">
        <v>311</v>
      </c>
      <c r="G599" s="71">
        <v>0</v>
      </c>
      <c r="H599" s="71">
        <v>0</v>
      </c>
      <c r="I599" s="71">
        <v>0</v>
      </c>
    </row>
    <row r="600" spans="1:9" s="257" customFormat="1" ht="15">
      <c r="A600" s="435" t="s">
        <v>266</v>
      </c>
      <c r="B600" s="70" t="s">
        <v>19</v>
      </c>
      <c r="C600" s="71">
        <f t="shared" si="211"/>
        <v>4259</v>
      </c>
      <c r="D600" s="71">
        <v>2840</v>
      </c>
      <c r="E600" s="71">
        <v>0</v>
      </c>
      <c r="F600" s="71">
        <v>1419</v>
      </c>
      <c r="G600" s="71">
        <v>0</v>
      </c>
      <c r="H600" s="71">
        <v>0</v>
      </c>
      <c r="I600" s="71">
        <v>0</v>
      </c>
    </row>
    <row r="601" spans="1:9" s="86" customFormat="1">
      <c r="A601" s="68"/>
      <c r="B601" s="69" t="s">
        <v>20</v>
      </c>
      <c r="C601" s="71">
        <f t="shared" si="211"/>
        <v>4259</v>
      </c>
      <c r="D601" s="71">
        <v>2840</v>
      </c>
      <c r="E601" s="71">
        <v>0</v>
      </c>
      <c r="F601" s="71">
        <v>1419</v>
      </c>
      <c r="G601" s="71">
        <v>0</v>
      </c>
      <c r="H601" s="71">
        <v>0</v>
      </c>
      <c r="I601" s="71">
        <v>0</v>
      </c>
    </row>
    <row r="602" spans="1:9">
      <c r="A602" s="827" t="s">
        <v>36</v>
      </c>
      <c r="B602" s="813"/>
      <c r="C602" s="813"/>
      <c r="D602" s="813"/>
      <c r="E602" s="813"/>
      <c r="F602" s="813"/>
      <c r="G602" s="813"/>
      <c r="H602" s="813"/>
      <c r="I602" s="814"/>
    </row>
    <row r="603" spans="1:9">
      <c r="A603" s="710" t="s">
        <v>22</v>
      </c>
      <c r="B603" s="711"/>
      <c r="C603" s="711"/>
      <c r="D603" s="711"/>
      <c r="E603" s="711"/>
      <c r="F603" s="711"/>
      <c r="G603" s="711"/>
      <c r="H603" s="711"/>
      <c r="I603" s="712"/>
    </row>
    <row r="604" spans="1:9">
      <c r="A604" s="7" t="s">
        <v>29</v>
      </c>
      <c r="B604" s="201" t="s">
        <v>19</v>
      </c>
      <c r="C604" s="57">
        <f t="shared" ref="C604:C637" si="215">D604+E604+F604+G604+H604+I604</f>
        <v>129476.49</v>
      </c>
      <c r="D604" s="57">
        <f t="shared" ref="D604:I605" si="216">D606+D624</f>
        <v>38381.11</v>
      </c>
      <c r="E604" s="57">
        <f t="shared" si="216"/>
        <v>90003.88</v>
      </c>
      <c r="F604" s="57">
        <f t="shared" si="216"/>
        <v>152</v>
      </c>
      <c r="G604" s="57">
        <f t="shared" si="216"/>
        <v>0</v>
      </c>
      <c r="H604" s="57">
        <f t="shared" si="216"/>
        <v>0</v>
      </c>
      <c r="I604" s="57">
        <f t="shared" si="216"/>
        <v>939.49999999999943</v>
      </c>
    </row>
    <row r="605" spans="1:9">
      <c r="A605" s="7"/>
      <c r="B605" s="202" t="s">
        <v>20</v>
      </c>
      <c r="C605" s="57">
        <f t="shared" si="215"/>
        <v>129476.49</v>
      </c>
      <c r="D605" s="57">
        <f t="shared" si="216"/>
        <v>38381.11</v>
      </c>
      <c r="E605" s="57">
        <f t="shared" si="216"/>
        <v>90003.88</v>
      </c>
      <c r="F605" s="57">
        <f t="shared" si="216"/>
        <v>152</v>
      </c>
      <c r="G605" s="57">
        <f t="shared" si="216"/>
        <v>0</v>
      </c>
      <c r="H605" s="57">
        <f t="shared" si="216"/>
        <v>0</v>
      </c>
      <c r="I605" s="57">
        <f t="shared" si="216"/>
        <v>939.49999999999943</v>
      </c>
    </row>
    <row r="606" spans="1:9">
      <c r="A606" s="114" t="s">
        <v>68</v>
      </c>
      <c r="B606" s="201" t="s">
        <v>19</v>
      </c>
      <c r="C606" s="57">
        <f t="shared" si="215"/>
        <v>77787.66</v>
      </c>
      <c r="D606" s="57">
        <f>D608+D614+D612+D610</f>
        <v>11962.05</v>
      </c>
      <c r="E606" s="57">
        <f t="shared" ref="E606:I606" si="217">E608+E614+E612+E610</f>
        <v>65500</v>
      </c>
      <c r="F606" s="57">
        <f t="shared" si="217"/>
        <v>152</v>
      </c>
      <c r="G606" s="57">
        <f t="shared" si="217"/>
        <v>0</v>
      </c>
      <c r="H606" s="57">
        <f t="shared" si="217"/>
        <v>0</v>
      </c>
      <c r="I606" s="57">
        <f t="shared" si="217"/>
        <v>173.61</v>
      </c>
    </row>
    <row r="607" spans="1:9">
      <c r="A607" s="11" t="s">
        <v>26</v>
      </c>
      <c r="B607" s="202" t="s">
        <v>20</v>
      </c>
      <c r="C607" s="57">
        <f t="shared" si="215"/>
        <v>77787.66</v>
      </c>
      <c r="D607" s="57">
        <f>D609+D615+D613+D611</f>
        <v>11962.05</v>
      </c>
      <c r="E607" s="57">
        <f t="shared" ref="E607:I607" si="218">E609+E615+E613+E611</f>
        <v>65500</v>
      </c>
      <c r="F607" s="57">
        <f t="shared" si="218"/>
        <v>152</v>
      </c>
      <c r="G607" s="57">
        <f t="shared" si="218"/>
        <v>0</v>
      </c>
      <c r="H607" s="57">
        <f t="shared" si="218"/>
        <v>0</v>
      </c>
      <c r="I607" s="57">
        <f t="shared" si="218"/>
        <v>173.61</v>
      </c>
    </row>
    <row r="608" spans="1:9" s="261" customFormat="1" ht="25.5" customHeight="1">
      <c r="A608" s="265" t="s">
        <v>12</v>
      </c>
      <c r="B608" s="363" t="s">
        <v>19</v>
      </c>
      <c r="C608" s="319">
        <f t="shared" ref="C608:C613" si="219">D608+E608+F608+G608+H608+I608</f>
        <v>6078</v>
      </c>
      <c r="D608" s="319">
        <f>D643</f>
        <v>0</v>
      </c>
      <c r="E608" s="319">
        <f t="shared" ref="E608:I608" si="220">E643</f>
        <v>5926</v>
      </c>
      <c r="F608" s="319">
        <f t="shared" si="220"/>
        <v>152</v>
      </c>
      <c r="G608" s="319">
        <f t="shared" si="220"/>
        <v>0</v>
      </c>
      <c r="H608" s="319">
        <f t="shared" si="220"/>
        <v>0</v>
      </c>
      <c r="I608" s="319">
        <f t="shared" si="220"/>
        <v>0</v>
      </c>
    </row>
    <row r="609" spans="1:9" s="261" customFormat="1">
      <c r="A609" s="281"/>
      <c r="B609" s="282" t="s">
        <v>20</v>
      </c>
      <c r="C609" s="319">
        <f t="shared" si="219"/>
        <v>6078</v>
      </c>
      <c r="D609" s="319">
        <f>D644</f>
        <v>0</v>
      </c>
      <c r="E609" s="319">
        <f t="shared" ref="E609:I609" si="221">E644</f>
        <v>5926</v>
      </c>
      <c r="F609" s="319">
        <f t="shared" si="221"/>
        <v>152</v>
      </c>
      <c r="G609" s="319">
        <f t="shared" si="221"/>
        <v>0</v>
      </c>
      <c r="H609" s="319">
        <f t="shared" si="221"/>
        <v>0</v>
      </c>
      <c r="I609" s="319">
        <f t="shared" si="221"/>
        <v>0</v>
      </c>
    </row>
    <row r="610" spans="1:9" s="261" customFormat="1" ht="25.5">
      <c r="A610" s="376" t="s">
        <v>11</v>
      </c>
      <c r="B610" s="363" t="s">
        <v>19</v>
      </c>
      <c r="C610" s="319">
        <f t="shared" si="219"/>
        <v>45.96</v>
      </c>
      <c r="D610" s="319">
        <f>D1211+D1432</f>
        <v>37.96</v>
      </c>
      <c r="E610" s="319">
        <f t="shared" ref="E610:I610" si="222">E1211+E1432</f>
        <v>8</v>
      </c>
      <c r="F610" s="319">
        <f t="shared" si="222"/>
        <v>0</v>
      </c>
      <c r="G610" s="319">
        <f t="shared" si="222"/>
        <v>0</v>
      </c>
      <c r="H610" s="319">
        <f t="shared" si="222"/>
        <v>0</v>
      </c>
      <c r="I610" s="319">
        <f t="shared" si="222"/>
        <v>0</v>
      </c>
    </row>
    <row r="611" spans="1:9" s="261" customFormat="1">
      <c r="A611" s="281"/>
      <c r="B611" s="282" t="s">
        <v>20</v>
      </c>
      <c r="C611" s="319">
        <f t="shared" si="219"/>
        <v>45.96</v>
      </c>
      <c r="D611" s="319">
        <f>D1212+D1433</f>
        <v>37.96</v>
      </c>
      <c r="E611" s="319">
        <f t="shared" ref="E611:I611" si="223">E1212+E1433</f>
        <v>8</v>
      </c>
      <c r="F611" s="319">
        <f t="shared" si="223"/>
        <v>0</v>
      </c>
      <c r="G611" s="319">
        <f t="shared" si="223"/>
        <v>0</v>
      </c>
      <c r="H611" s="319">
        <f t="shared" si="223"/>
        <v>0</v>
      </c>
      <c r="I611" s="319">
        <f t="shared" si="223"/>
        <v>0</v>
      </c>
    </row>
    <row r="612" spans="1:9" s="261" customFormat="1" ht="25.5">
      <c r="A612" s="387" t="s">
        <v>271</v>
      </c>
      <c r="B612" s="363" t="s">
        <v>19</v>
      </c>
      <c r="C612" s="319">
        <f t="shared" si="219"/>
        <v>38865</v>
      </c>
      <c r="D612" s="319">
        <f>D647</f>
        <v>8342</v>
      </c>
      <c r="E612" s="319">
        <f t="shared" ref="E612:I613" si="224">E647</f>
        <v>30523</v>
      </c>
      <c r="F612" s="319">
        <f t="shared" si="224"/>
        <v>0</v>
      </c>
      <c r="G612" s="319">
        <f t="shared" si="224"/>
        <v>0</v>
      </c>
      <c r="H612" s="319">
        <f t="shared" si="224"/>
        <v>0</v>
      </c>
      <c r="I612" s="319">
        <f t="shared" si="224"/>
        <v>0</v>
      </c>
    </row>
    <row r="613" spans="1:9" s="261" customFormat="1">
      <c r="A613" s="281"/>
      <c r="B613" s="282" t="s">
        <v>20</v>
      </c>
      <c r="C613" s="319">
        <f t="shared" si="219"/>
        <v>38865</v>
      </c>
      <c r="D613" s="319">
        <f>D648</f>
        <v>8342</v>
      </c>
      <c r="E613" s="319">
        <f t="shared" si="224"/>
        <v>30523</v>
      </c>
      <c r="F613" s="319">
        <f t="shared" si="224"/>
        <v>0</v>
      </c>
      <c r="G613" s="319">
        <f t="shared" si="224"/>
        <v>0</v>
      </c>
      <c r="H613" s="319">
        <f t="shared" si="224"/>
        <v>0</v>
      </c>
      <c r="I613" s="319">
        <f t="shared" si="224"/>
        <v>0</v>
      </c>
    </row>
    <row r="614" spans="1:9">
      <c r="A614" s="21" t="s">
        <v>76</v>
      </c>
      <c r="B614" s="8" t="s">
        <v>19</v>
      </c>
      <c r="C614" s="57">
        <f t="shared" si="215"/>
        <v>32798.699999999997</v>
      </c>
      <c r="D614" s="57">
        <f>D616</f>
        <v>3582.0900000000006</v>
      </c>
      <c r="E614" s="57">
        <f t="shared" ref="E614:I615" si="225">E616</f>
        <v>29043</v>
      </c>
      <c r="F614" s="57">
        <f t="shared" si="225"/>
        <v>0</v>
      </c>
      <c r="G614" s="57">
        <f t="shared" si="225"/>
        <v>0</v>
      </c>
      <c r="H614" s="57">
        <f t="shared" si="225"/>
        <v>0</v>
      </c>
      <c r="I614" s="57">
        <f t="shared" si="225"/>
        <v>173.61</v>
      </c>
    </row>
    <row r="615" spans="1:9">
      <c r="A615" s="18"/>
      <c r="B615" s="202" t="s">
        <v>20</v>
      </c>
      <c r="C615" s="57">
        <f t="shared" si="215"/>
        <v>32798.699999999997</v>
      </c>
      <c r="D615" s="57">
        <f>D617</f>
        <v>3582.0900000000006</v>
      </c>
      <c r="E615" s="57">
        <f t="shared" si="225"/>
        <v>29043</v>
      </c>
      <c r="F615" s="57">
        <f t="shared" si="225"/>
        <v>0</v>
      </c>
      <c r="G615" s="57">
        <f t="shared" si="225"/>
        <v>0</v>
      </c>
      <c r="H615" s="57">
        <f t="shared" si="225"/>
        <v>0</v>
      </c>
      <c r="I615" s="57">
        <f t="shared" si="225"/>
        <v>173.61</v>
      </c>
    </row>
    <row r="616" spans="1:9">
      <c r="A616" s="30" t="s">
        <v>54</v>
      </c>
      <c r="B616" s="201" t="s">
        <v>19</v>
      </c>
      <c r="C616" s="57">
        <f t="shared" si="215"/>
        <v>32798.699999999997</v>
      </c>
      <c r="D616" s="57">
        <f>D618+D620+D622</f>
        <v>3582.0900000000006</v>
      </c>
      <c r="E616" s="57">
        <f t="shared" ref="E616:I617" si="226">E618+E620+E622</f>
        <v>29043</v>
      </c>
      <c r="F616" s="57">
        <f t="shared" si="226"/>
        <v>0</v>
      </c>
      <c r="G616" s="57">
        <f t="shared" si="226"/>
        <v>0</v>
      </c>
      <c r="H616" s="57">
        <f t="shared" si="226"/>
        <v>0</v>
      </c>
      <c r="I616" s="57">
        <f t="shared" si="226"/>
        <v>173.61</v>
      </c>
    </row>
    <row r="617" spans="1:9">
      <c r="A617" s="11"/>
      <c r="B617" s="202" t="s">
        <v>20</v>
      </c>
      <c r="C617" s="57">
        <f t="shared" si="215"/>
        <v>32798.699999999997</v>
      </c>
      <c r="D617" s="57">
        <f>D619+D621+D623</f>
        <v>3582.0900000000006</v>
      </c>
      <c r="E617" s="57">
        <f t="shared" si="226"/>
        <v>29043</v>
      </c>
      <c r="F617" s="57">
        <f t="shared" si="226"/>
        <v>0</v>
      </c>
      <c r="G617" s="57">
        <f t="shared" si="226"/>
        <v>0</v>
      </c>
      <c r="H617" s="57">
        <f t="shared" si="226"/>
        <v>0</v>
      </c>
      <c r="I617" s="57">
        <f t="shared" si="226"/>
        <v>173.61</v>
      </c>
    </row>
    <row r="618" spans="1:9">
      <c r="A618" s="13" t="s">
        <v>50</v>
      </c>
      <c r="B618" s="201" t="s">
        <v>19</v>
      </c>
      <c r="C618" s="57">
        <f t="shared" si="215"/>
        <v>30949.510000000002</v>
      </c>
      <c r="D618" s="57">
        <f>D657+D757+D800+D869+D1221+D1442+D1515</f>
        <v>2505.5100000000002</v>
      </c>
      <c r="E618" s="57">
        <f t="shared" ref="E618:I618" si="227">E657+E757+E800+E869+E1221+E1442+E1515</f>
        <v>28444</v>
      </c>
      <c r="F618" s="57">
        <f t="shared" si="227"/>
        <v>0</v>
      </c>
      <c r="G618" s="57">
        <f t="shared" si="227"/>
        <v>0</v>
      </c>
      <c r="H618" s="57">
        <f t="shared" si="227"/>
        <v>0</v>
      </c>
      <c r="I618" s="57">
        <f t="shared" si="227"/>
        <v>0</v>
      </c>
    </row>
    <row r="619" spans="1:9">
      <c r="A619" s="14"/>
      <c r="B619" s="202" t="s">
        <v>20</v>
      </c>
      <c r="C619" s="57">
        <f t="shared" si="215"/>
        <v>30949.510000000002</v>
      </c>
      <c r="D619" s="57">
        <f>D658+D758+D801+D870+D1222+D1443+D1516</f>
        <v>2505.5100000000002</v>
      </c>
      <c r="E619" s="57">
        <f t="shared" ref="E619:I619" si="228">E658+E758+E801+E870+E1222+E1443+E1516</f>
        <v>28444</v>
      </c>
      <c r="F619" s="57">
        <f t="shared" si="228"/>
        <v>0</v>
      </c>
      <c r="G619" s="57">
        <f t="shared" si="228"/>
        <v>0</v>
      </c>
      <c r="H619" s="57">
        <f t="shared" si="228"/>
        <v>0</v>
      </c>
      <c r="I619" s="57">
        <f t="shared" si="228"/>
        <v>0</v>
      </c>
    </row>
    <row r="620" spans="1:9">
      <c r="A620" s="13" t="s">
        <v>53</v>
      </c>
      <c r="B620" s="201" t="s">
        <v>19</v>
      </c>
      <c r="C620" s="57">
        <f t="shared" si="215"/>
        <v>1314.04</v>
      </c>
      <c r="D620" s="57">
        <f>D693+D765+D854+D1229+D1454</f>
        <v>1041.43</v>
      </c>
      <c r="E620" s="57">
        <f t="shared" ref="E620:I620" si="229">E693+E765+E854+E1229+E1454</f>
        <v>99</v>
      </c>
      <c r="F620" s="57">
        <f t="shared" si="229"/>
        <v>0</v>
      </c>
      <c r="G620" s="57">
        <f t="shared" si="229"/>
        <v>0</v>
      </c>
      <c r="H620" s="57">
        <f t="shared" si="229"/>
        <v>0</v>
      </c>
      <c r="I620" s="57">
        <f t="shared" si="229"/>
        <v>173.61</v>
      </c>
    </row>
    <row r="621" spans="1:9">
      <c r="A621" s="14"/>
      <c r="B621" s="202" t="s">
        <v>20</v>
      </c>
      <c r="C621" s="57">
        <f t="shared" si="215"/>
        <v>1314.04</v>
      </c>
      <c r="D621" s="57">
        <f>D694+D766+D855+D1230+D1455</f>
        <v>1041.43</v>
      </c>
      <c r="E621" s="57">
        <f t="shared" ref="E621:I621" si="230">E694+E766+E855+E1230+E1455</f>
        <v>99</v>
      </c>
      <c r="F621" s="57">
        <f t="shared" si="230"/>
        <v>0</v>
      </c>
      <c r="G621" s="57">
        <f t="shared" si="230"/>
        <v>0</v>
      </c>
      <c r="H621" s="57">
        <f t="shared" si="230"/>
        <v>0</v>
      </c>
      <c r="I621" s="57">
        <f t="shared" si="230"/>
        <v>173.61</v>
      </c>
    </row>
    <row r="622" spans="1:9">
      <c r="A622" s="34" t="s">
        <v>51</v>
      </c>
      <c r="B622" s="201" t="s">
        <v>19</v>
      </c>
      <c r="C622" s="57">
        <f t="shared" si="215"/>
        <v>535.15</v>
      </c>
      <c r="D622" s="57">
        <f>D699+D781+D1237</f>
        <v>35.150000000000006</v>
      </c>
      <c r="E622" s="57">
        <f t="shared" ref="E622:I622" si="231">E699+E781+E1237</f>
        <v>500</v>
      </c>
      <c r="F622" s="57">
        <f t="shared" si="231"/>
        <v>0</v>
      </c>
      <c r="G622" s="57">
        <f t="shared" si="231"/>
        <v>0</v>
      </c>
      <c r="H622" s="57">
        <f t="shared" si="231"/>
        <v>0</v>
      </c>
      <c r="I622" s="57">
        <f t="shared" si="231"/>
        <v>0</v>
      </c>
    </row>
    <row r="623" spans="1:9">
      <c r="A623" s="14"/>
      <c r="B623" s="202" t="s">
        <v>20</v>
      </c>
      <c r="C623" s="57">
        <f t="shared" si="215"/>
        <v>535.15</v>
      </c>
      <c r="D623" s="57">
        <f>D700+D782+D1238</f>
        <v>35.150000000000006</v>
      </c>
      <c r="E623" s="57">
        <f t="shared" ref="E623:I623" si="232">E700+E782+E1238</f>
        <v>500</v>
      </c>
      <c r="F623" s="57">
        <f t="shared" si="232"/>
        <v>0</v>
      </c>
      <c r="G623" s="57">
        <f t="shared" si="232"/>
        <v>0</v>
      </c>
      <c r="H623" s="57">
        <f t="shared" si="232"/>
        <v>0</v>
      </c>
      <c r="I623" s="57">
        <f t="shared" si="232"/>
        <v>0</v>
      </c>
    </row>
    <row r="624" spans="1:9">
      <c r="A624" s="90" t="s">
        <v>34</v>
      </c>
      <c r="B624" s="150" t="s">
        <v>19</v>
      </c>
      <c r="C624" s="151">
        <f t="shared" si="215"/>
        <v>51688.83</v>
      </c>
      <c r="D624" s="151">
        <f>D626+D628</f>
        <v>26419.059999999998</v>
      </c>
      <c r="E624" s="151">
        <f t="shared" ref="E624:I624" si="233">E626+E628</f>
        <v>24503.88</v>
      </c>
      <c r="F624" s="151">
        <f t="shared" si="233"/>
        <v>0</v>
      </c>
      <c r="G624" s="151">
        <f t="shared" si="233"/>
        <v>0</v>
      </c>
      <c r="H624" s="151">
        <f t="shared" si="233"/>
        <v>0</v>
      </c>
      <c r="I624" s="151">
        <f t="shared" si="233"/>
        <v>765.88999999999942</v>
      </c>
    </row>
    <row r="625" spans="1:9">
      <c r="A625" s="14" t="s">
        <v>49</v>
      </c>
      <c r="B625" s="153" t="s">
        <v>20</v>
      </c>
      <c r="C625" s="151">
        <f t="shared" si="215"/>
        <v>51688.83</v>
      </c>
      <c r="D625" s="151">
        <f>D627+D629</f>
        <v>26419.059999999998</v>
      </c>
      <c r="E625" s="151">
        <f t="shared" ref="E625:I625" si="234">E627+E629</f>
        <v>24503.88</v>
      </c>
      <c r="F625" s="151">
        <f t="shared" si="234"/>
        <v>0</v>
      </c>
      <c r="G625" s="151">
        <f t="shared" si="234"/>
        <v>0</v>
      </c>
      <c r="H625" s="151">
        <f t="shared" si="234"/>
        <v>0</v>
      </c>
      <c r="I625" s="151">
        <f t="shared" si="234"/>
        <v>765.88999999999942</v>
      </c>
    </row>
    <row r="626" spans="1:9" s="261" customFormat="1" ht="25.5">
      <c r="A626" s="387" t="s">
        <v>271</v>
      </c>
      <c r="B626" s="363" t="s">
        <v>19</v>
      </c>
      <c r="C626" s="319">
        <f>D626+E626+F626+G626+H626+I626</f>
        <v>20908</v>
      </c>
      <c r="D626" s="319">
        <f>D884</f>
        <v>13243.11</v>
      </c>
      <c r="E626" s="319">
        <f t="shared" ref="E626:I627" si="235">E884</f>
        <v>6899</v>
      </c>
      <c r="F626" s="319">
        <f t="shared" si="235"/>
        <v>0</v>
      </c>
      <c r="G626" s="319">
        <f t="shared" si="235"/>
        <v>0</v>
      </c>
      <c r="H626" s="319">
        <f t="shared" si="235"/>
        <v>0</v>
      </c>
      <c r="I626" s="319">
        <f t="shared" si="235"/>
        <v>765.88999999999942</v>
      </c>
    </row>
    <row r="627" spans="1:9" s="261" customFormat="1">
      <c r="A627" s="281"/>
      <c r="B627" s="282" t="s">
        <v>20</v>
      </c>
      <c r="C627" s="319">
        <f>D627+E627+F627+G627+H627+I627</f>
        <v>20908</v>
      </c>
      <c r="D627" s="319">
        <f>D885</f>
        <v>13243.11</v>
      </c>
      <c r="E627" s="319">
        <f t="shared" si="235"/>
        <v>6899</v>
      </c>
      <c r="F627" s="319">
        <f t="shared" si="235"/>
        <v>0</v>
      </c>
      <c r="G627" s="319">
        <f t="shared" si="235"/>
        <v>0</v>
      </c>
      <c r="H627" s="319">
        <f t="shared" si="235"/>
        <v>0</v>
      </c>
      <c r="I627" s="319">
        <f t="shared" si="235"/>
        <v>765.88999999999942</v>
      </c>
    </row>
    <row r="628" spans="1:9">
      <c r="A628" s="21" t="s">
        <v>76</v>
      </c>
      <c r="B628" s="8" t="s">
        <v>19</v>
      </c>
      <c r="C628" s="57">
        <f t="shared" si="215"/>
        <v>30780.829999999998</v>
      </c>
      <c r="D628" s="57">
        <f>D630</f>
        <v>13175.949999999997</v>
      </c>
      <c r="E628" s="57">
        <f t="shared" ref="E628:I629" si="236">E630</f>
        <v>17604.88</v>
      </c>
      <c r="F628" s="57">
        <f t="shared" si="236"/>
        <v>0</v>
      </c>
      <c r="G628" s="57">
        <f t="shared" si="236"/>
        <v>0</v>
      </c>
      <c r="H628" s="57">
        <f t="shared" si="236"/>
        <v>0</v>
      </c>
      <c r="I628" s="57">
        <f t="shared" si="236"/>
        <v>0</v>
      </c>
    </row>
    <row r="629" spans="1:9">
      <c r="A629" s="18"/>
      <c r="B629" s="202" t="s">
        <v>20</v>
      </c>
      <c r="C629" s="57">
        <f t="shared" si="215"/>
        <v>30780.829999999998</v>
      </c>
      <c r="D629" s="57">
        <f>D631</f>
        <v>13175.949999999997</v>
      </c>
      <c r="E629" s="57">
        <f t="shared" si="236"/>
        <v>17604.88</v>
      </c>
      <c r="F629" s="57">
        <f t="shared" si="236"/>
        <v>0</v>
      </c>
      <c r="G629" s="57">
        <f t="shared" si="236"/>
        <v>0</v>
      </c>
      <c r="H629" s="57">
        <f t="shared" si="236"/>
        <v>0</v>
      </c>
      <c r="I629" s="57">
        <f t="shared" si="236"/>
        <v>0</v>
      </c>
    </row>
    <row r="630" spans="1:9">
      <c r="A630" s="30" t="s">
        <v>54</v>
      </c>
      <c r="B630" s="26" t="s">
        <v>19</v>
      </c>
      <c r="C630" s="57">
        <f t="shared" si="215"/>
        <v>30780.829999999998</v>
      </c>
      <c r="D630" s="57">
        <f>D632+D634+D636</f>
        <v>13175.949999999997</v>
      </c>
      <c r="E630" s="57">
        <f t="shared" ref="E630:I631" si="237">E632+E634+E636</f>
        <v>17604.88</v>
      </c>
      <c r="F630" s="57">
        <f t="shared" si="237"/>
        <v>0</v>
      </c>
      <c r="G630" s="57">
        <f t="shared" si="237"/>
        <v>0</v>
      </c>
      <c r="H630" s="57">
        <f t="shared" si="237"/>
        <v>0</v>
      </c>
      <c r="I630" s="57">
        <f t="shared" si="237"/>
        <v>0</v>
      </c>
    </row>
    <row r="631" spans="1:9">
      <c r="A631" s="14"/>
      <c r="B631" s="38" t="s">
        <v>20</v>
      </c>
      <c r="C631" s="57">
        <f t="shared" si="215"/>
        <v>30780.829999999998</v>
      </c>
      <c r="D631" s="57">
        <f>D633+D635+D637</f>
        <v>13175.949999999997</v>
      </c>
      <c r="E631" s="57">
        <f t="shared" si="237"/>
        <v>17604.88</v>
      </c>
      <c r="F631" s="57">
        <f t="shared" si="237"/>
        <v>0</v>
      </c>
      <c r="G631" s="57">
        <f t="shared" si="237"/>
        <v>0</v>
      </c>
      <c r="H631" s="57">
        <f t="shared" si="237"/>
        <v>0</v>
      </c>
      <c r="I631" s="57">
        <f t="shared" si="237"/>
        <v>0</v>
      </c>
    </row>
    <row r="632" spans="1:9">
      <c r="A632" s="96" t="s">
        <v>50</v>
      </c>
      <c r="B632" s="26" t="s">
        <v>19</v>
      </c>
      <c r="C632" s="57">
        <f t="shared" si="215"/>
        <v>30493.03</v>
      </c>
      <c r="D632" s="57">
        <f t="shared" ref="D632:I633" si="238">D730+D902+D1249+D1470</f>
        <v>13152.949999999997</v>
      </c>
      <c r="E632" s="57">
        <f t="shared" si="238"/>
        <v>17340.080000000002</v>
      </c>
      <c r="F632" s="57">
        <f t="shared" si="238"/>
        <v>0</v>
      </c>
      <c r="G632" s="57">
        <f t="shared" si="238"/>
        <v>0</v>
      </c>
      <c r="H632" s="57">
        <f t="shared" si="238"/>
        <v>0</v>
      </c>
      <c r="I632" s="57">
        <f t="shared" si="238"/>
        <v>0</v>
      </c>
    </row>
    <row r="633" spans="1:9">
      <c r="A633" s="11"/>
      <c r="B633" s="28" t="s">
        <v>20</v>
      </c>
      <c r="C633" s="57">
        <f t="shared" si="215"/>
        <v>30493.03</v>
      </c>
      <c r="D633" s="57">
        <f t="shared" si="238"/>
        <v>13152.949999999997</v>
      </c>
      <c r="E633" s="57">
        <f t="shared" si="238"/>
        <v>17340.080000000002</v>
      </c>
      <c r="F633" s="57">
        <f t="shared" si="238"/>
        <v>0</v>
      </c>
      <c r="G633" s="57">
        <f t="shared" si="238"/>
        <v>0</v>
      </c>
      <c r="H633" s="57">
        <f t="shared" si="238"/>
        <v>0</v>
      </c>
      <c r="I633" s="57">
        <f t="shared" si="238"/>
        <v>0</v>
      </c>
    </row>
    <row r="634" spans="1:9">
      <c r="A634" s="33" t="s">
        <v>53</v>
      </c>
      <c r="B634" s="492" t="s">
        <v>19</v>
      </c>
      <c r="C634" s="57">
        <f t="shared" si="215"/>
        <v>130</v>
      </c>
      <c r="D634" s="57">
        <f>D1391</f>
        <v>0</v>
      </c>
      <c r="E634" s="57">
        <f t="shared" ref="E634:I634" si="239">E1391</f>
        <v>130</v>
      </c>
      <c r="F634" s="57">
        <f t="shared" si="239"/>
        <v>0</v>
      </c>
      <c r="G634" s="57">
        <f t="shared" si="239"/>
        <v>0</v>
      </c>
      <c r="H634" s="57">
        <f t="shared" si="239"/>
        <v>0</v>
      </c>
      <c r="I634" s="57">
        <f t="shared" si="239"/>
        <v>0</v>
      </c>
    </row>
    <row r="635" spans="1:9">
      <c r="A635" s="7"/>
      <c r="B635" s="492" t="s">
        <v>20</v>
      </c>
      <c r="C635" s="57">
        <f t="shared" si="215"/>
        <v>130</v>
      </c>
      <c r="D635" s="57">
        <f>D1392</f>
        <v>0</v>
      </c>
      <c r="E635" s="57">
        <f t="shared" ref="E635:I635" si="240">E1392</f>
        <v>130</v>
      </c>
      <c r="F635" s="57">
        <f t="shared" si="240"/>
        <v>0</v>
      </c>
      <c r="G635" s="57">
        <f t="shared" si="240"/>
        <v>0</v>
      </c>
      <c r="H635" s="57">
        <f t="shared" si="240"/>
        <v>0</v>
      </c>
      <c r="I635" s="57">
        <f t="shared" si="240"/>
        <v>0</v>
      </c>
    </row>
    <row r="636" spans="1:9">
      <c r="A636" s="37" t="s">
        <v>55</v>
      </c>
      <c r="B636" s="26" t="s">
        <v>19</v>
      </c>
      <c r="C636" s="57">
        <f t="shared" si="215"/>
        <v>157.80000000000001</v>
      </c>
      <c r="D636" s="57">
        <f>D738+D1188+D1397+D1494</f>
        <v>23</v>
      </c>
      <c r="E636" s="57">
        <f t="shared" ref="E636:I636" si="241">E738+E1188+E1397+E1494</f>
        <v>134.80000000000001</v>
      </c>
      <c r="F636" s="57">
        <f t="shared" si="241"/>
        <v>0</v>
      </c>
      <c r="G636" s="57">
        <f t="shared" si="241"/>
        <v>0</v>
      </c>
      <c r="H636" s="57">
        <f t="shared" si="241"/>
        <v>0</v>
      </c>
      <c r="I636" s="57">
        <f t="shared" si="241"/>
        <v>0</v>
      </c>
    </row>
    <row r="637" spans="1:9">
      <c r="A637" s="11"/>
      <c r="B637" s="28" t="s">
        <v>20</v>
      </c>
      <c r="C637" s="57">
        <f t="shared" si="215"/>
        <v>157.80000000000001</v>
      </c>
      <c r="D637" s="57">
        <f>D739+D1189+D1398+D1495</f>
        <v>23</v>
      </c>
      <c r="E637" s="57">
        <f t="shared" ref="E637:I637" si="242">E739+E1189+E1398+E1495</f>
        <v>134.80000000000001</v>
      </c>
      <c r="F637" s="57">
        <f t="shared" si="242"/>
        <v>0</v>
      </c>
      <c r="G637" s="57">
        <f t="shared" si="242"/>
        <v>0</v>
      </c>
      <c r="H637" s="57">
        <f t="shared" si="242"/>
        <v>0</v>
      </c>
      <c r="I637" s="57">
        <f t="shared" si="242"/>
        <v>0</v>
      </c>
    </row>
    <row r="638" spans="1:9">
      <c r="A638" s="713" t="s">
        <v>66</v>
      </c>
      <c r="B638" s="714"/>
      <c r="C638" s="714"/>
      <c r="D638" s="714"/>
      <c r="E638" s="714"/>
      <c r="F638" s="714"/>
      <c r="G638" s="714"/>
      <c r="H638" s="714"/>
      <c r="I638" s="715"/>
    </row>
    <row r="639" spans="1:9" s="120" customFormat="1">
      <c r="A639" s="109" t="s">
        <v>22</v>
      </c>
      <c r="B639" s="212" t="s">
        <v>19</v>
      </c>
      <c r="C639" s="213">
        <f t="shared" ref="C639:C710" si="243">D639+E639+F639+G639+H639+I639</f>
        <v>72035.350000000006</v>
      </c>
      <c r="D639" s="213">
        <f t="shared" ref="D639:I640" si="244">D641</f>
        <v>8439.35</v>
      </c>
      <c r="E639" s="213">
        <f t="shared" si="244"/>
        <v>63444</v>
      </c>
      <c r="F639" s="213">
        <f t="shared" si="244"/>
        <v>152</v>
      </c>
      <c r="G639" s="213">
        <f t="shared" si="244"/>
        <v>0</v>
      </c>
      <c r="H639" s="213">
        <f t="shared" si="244"/>
        <v>0</v>
      </c>
      <c r="I639" s="213">
        <f t="shared" si="244"/>
        <v>0</v>
      </c>
    </row>
    <row r="640" spans="1:9" s="120" customFormat="1">
      <c r="A640" s="127" t="s">
        <v>46</v>
      </c>
      <c r="B640" s="215" t="s">
        <v>20</v>
      </c>
      <c r="C640" s="213">
        <f t="shared" si="243"/>
        <v>72035.350000000006</v>
      </c>
      <c r="D640" s="213">
        <f t="shared" si="244"/>
        <v>8439.35</v>
      </c>
      <c r="E640" s="213">
        <f t="shared" si="244"/>
        <v>63444</v>
      </c>
      <c r="F640" s="213">
        <f t="shared" si="244"/>
        <v>152</v>
      </c>
      <c r="G640" s="213">
        <f t="shared" si="244"/>
        <v>0</v>
      </c>
      <c r="H640" s="213">
        <f t="shared" si="244"/>
        <v>0</v>
      </c>
      <c r="I640" s="213">
        <f t="shared" si="244"/>
        <v>0</v>
      </c>
    </row>
    <row r="641" spans="1:17" s="120" customFormat="1">
      <c r="A641" s="173" t="s">
        <v>35</v>
      </c>
      <c r="B641" s="205" t="s">
        <v>19</v>
      </c>
      <c r="C641" s="100">
        <f t="shared" si="243"/>
        <v>72035.350000000006</v>
      </c>
      <c r="D641" s="100">
        <f>D643+D647+D653</f>
        <v>8439.35</v>
      </c>
      <c r="E641" s="100">
        <f t="shared" ref="E641:I641" si="245">E643+E647+E653</f>
        <v>63444</v>
      </c>
      <c r="F641" s="100">
        <f t="shared" si="245"/>
        <v>152</v>
      </c>
      <c r="G641" s="100">
        <f t="shared" si="245"/>
        <v>0</v>
      </c>
      <c r="H641" s="100">
        <f t="shared" si="245"/>
        <v>0</v>
      </c>
      <c r="I641" s="100">
        <f t="shared" si="245"/>
        <v>0</v>
      </c>
    </row>
    <row r="642" spans="1:17" s="120" customFormat="1">
      <c r="A642" s="127" t="s">
        <v>26</v>
      </c>
      <c r="B642" s="206" t="s">
        <v>20</v>
      </c>
      <c r="C642" s="100">
        <f t="shared" si="243"/>
        <v>72035.350000000006</v>
      </c>
      <c r="D642" s="100">
        <f>D644+D648+D654</f>
        <v>8439.35</v>
      </c>
      <c r="E642" s="100">
        <f t="shared" ref="E642:I642" si="246">E644+E648+E654</f>
        <v>63444</v>
      </c>
      <c r="F642" s="100">
        <f t="shared" si="246"/>
        <v>152</v>
      </c>
      <c r="G642" s="100">
        <f t="shared" si="246"/>
        <v>0</v>
      </c>
      <c r="H642" s="100">
        <f t="shared" si="246"/>
        <v>0</v>
      </c>
      <c r="I642" s="100">
        <f t="shared" si="246"/>
        <v>0</v>
      </c>
    </row>
    <row r="643" spans="1:17" ht="25.5">
      <c r="A643" s="224" t="s">
        <v>12</v>
      </c>
      <c r="B643" s="70" t="s">
        <v>19</v>
      </c>
      <c r="C643" s="57">
        <f t="shared" ref="C643:C646" si="247">D643+E643+F643+G643+H643+I643</f>
        <v>6078</v>
      </c>
      <c r="D643" s="57">
        <f t="shared" ref="D643:I643" si="248">D645</f>
        <v>0</v>
      </c>
      <c r="E643" s="57">
        <f t="shared" si="248"/>
        <v>5926</v>
      </c>
      <c r="F643" s="57">
        <f t="shared" si="248"/>
        <v>152</v>
      </c>
      <c r="G643" s="57">
        <f t="shared" si="248"/>
        <v>0</v>
      </c>
      <c r="H643" s="57">
        <f t="shared" si="248"/>
        <v>0</v>
      </c>
      <c r="I643" s="57">
        <f t="shared" si="248"/>
        <v>0</v>
      </c>
    </row>
    <row r="644" spans="1:17">
      <c r="A644" s="18"/>
      <c r="B644" s="69" t="s">
        <v>20</v>
      </c>
      <c r="C644" s="57">
        <f t="shared" si="247"/>
        <v>6078</v>
      </c>
      <c r="D644" s="57">
        <f t="shared" ref="D644:I644" si="249">D646</f>
        <v>0</v>
      </c>
      <c r="E644" s="57">
        <f t="shared" si="249"/>
        <v>5926</v>
      </c>
      <c r="F644" s="57">
        <f t="shared" si="249"/>
        <v>152</v>
      </c>
      <c r="G644" s="57">
        <f t="shared" si="249"/>
        <v>0</v>
      </c>
      <c r="H644" s="57">
        <f t="shared" si="249"/>
        <v>0</v>
      </c>
      <c r="I644" s="57">
        <f t="shared" si="249"/>
        <v>0</v>
      </c>
    </row>
    <row r="645" spans="1:17" s="274" customFormat="1" ht="27" customHeight="1">
      <c r="A645" s="469" t="s">
        <v>671</v>
      </c>
      <c r="B645" s="299" t="s">
        <v>19</v>
      </c>
      <c r="C645" s="312">
        <f t="shared" si="247"/>
        <v>6078</v>
      </c>
      <c r="D645" s="312">
        <v>0</v>
      </c>
      <c r="E645" s="312">
        <v>5926</v>
      </c>
      <c r="F645" s="312">
        <v>152</v>
      </c>
      <c r="G645" s="312">
        <v>0</v>
      </c>
      <c r="H645" s="312">
        <v>0</v>
      </c>
      <c r="I645" s="312">
        <v>0</v>
      </c>
      <c r="J645" s="825"/>
      <c r="K645" s="826"/>
      <c r="L645" s="826"/>
      <c r="M645" s="826"/>
      <c r="N645" s="826"/>
      <c r="O645" s="826"/>
      <c r="P645" s="826"/>
      <c r="Q645" s="826"/>
    </row>
    <row r="646" spans="1:17" s="253" customFormat="1">
      <c r="A646" s="46"/>
      <c r="B646" s="69" t="s">
        <v>20</v>
      </c>
      <c r="C646" s="95">
        <f t="shared" si="247"/>
        <v>6078</v>
      </c>
      <c r="D646" s="312">
        <v>0</v>
      </c>
      <c r="E646" s="95">
        <v>5926</v>
      </c>
      <c r="F646" s="95">
        <v>152</v>
      </c>
      <c r="G646" s="95">
        <v>0</v>
      </c>
      <c r="H646" s="95">
        <v>0</v>
      </c>
      <c r="I646" s="312">
        <v>0</v>
      </c>
      <c r="J646" s="825"/>
      <c r="K646" s="826"/>
      <c r="L646" s="826"/>
      <c r="M646" s="826"/>
      <c r="N646" s="826"/>
      <c r="O646" s="826"/>
      <c r="P646" s="826"/>
      <c r="Q646" s="826"/>
    </row>
    <row r="647" spans="1:17" ht="25.5">
      <c r="A647" s="334" t="s">
        <v>271</v>
      </c>
      <c r="B647" s="70" t="s">
        <v>19</v>
      </c>
      <c r="C647" s="57">
        <f t="shared" si="243"/>
        <v>38865</v>
      </c>
      <c r="D647" s="57">
        <f>D649+D651</f>
        <v>8342</v>
      </c>
      <c r="E647" s="57">
        <f t="shared" ref="E647:I648" si="250">E649+E651</f>
        <v>30523</v>
      </c>
      <c r="F647" s="57">
        <f t="shared" si="250"/>
        <v>0</v>
      </c>
      <c r="G647" s="57">
        <f t="shared" si="250"/>
        <v>0</v>
      </c>
      <c r="H647" s="57">
        <f t="shared" si="250"/>
        <v>0</v>
      </c>
      <c r="I647" s="57">
        <f t="shared" si="250"/>
        <v>0</v>
      </c>
    </row>
    <row r="648" spans="1:17">
      <c r="A648" s="18"/>
      <c r="B648" s="69" t="s">
        <v>20</v>
      </c>
      <c r="C648" s="57">
        <f t="shared" si="243"/>
        <v>38865</v>
      </c>
      <c r="D648" s="57">
        <f>D650+D652</f>
        <v>8342</v>
      </c>
      <c r="E648" s="57">
        <f>E650+E652</f>
        <v>30523</v>
      </c>
      <c r="F648" s="57">
        <f t="shared" si="250"/>
        <v>0</v>
      </c>
      <c r="G648" s="57">
        <f t="shared" si="250"/>
        <v>0</v>
      </c>
      <c r="H648" s="57">
        <f t="shared" si="250"/>
        <v>0</v>
      </c>
      <c r="I648" s="57">
        <f t="shared" si="250"/>
        <v>0</v>
      </c>
    </row>
    <row r="649" spans="1:17" s="274" customFormat="1" ht="52.5" customHeight="1">
      <c r="A649" s="564" t="s">
        <v>357</v>
      </c>
      <c r="B649" s="299" t="s">
        <v>19</v>
      </c>
      <c r="C649" s="312">
        <f t="shared" si="243"/>
        <v>2960</v>
      </c>
      <c r="D649" s="312">
        <v>1879</v>
      </c>
      <c r="E649" s="312">
        <v>1081</v>
      </c>
      <c r="F649" s="312">
        <v>0</v>
      </c>
      <c r="G649" s="312">
        <v>0</v>
      </c>
      <c r="H649" s="312">
        <v>0</v>
      </c>
      <c r="I649" s="312">
        <v>0</v>
      </c>
      <c r="J649" s="747"/>
      <c r="K649" s="749"/>
      <c r="L649" s="749"/>
      <c r="M649" s="749"/>
      <c r="N649" s="749"/>
      <c r="O649" s="749"/>
      <c r="P649" s="749"/>
      <c r="Q649" s="749"/>
    </row>
    <row r="650" spans="1:17" s="274" customFormat="1">
      <c r="A650" s="389"/>
      <c r="B650" s="282" t="s">
        <v>20</v>
      </c>
      <c r="C650" s="312">
        <f t="shared" si="243"/>
        <v>2960</v>
      </c>
      <c r="D650" s="312">
        <v>1879</v>
      </c>
      <c r="E650" s="312">
        <v>1081</v>
      </c>
      <c r="F650" s="312">
        <v>0</v>
      </c>
      <c r="G650" s="312">
        <v>0</v>
      </c>
      <c r="H650" s="312">
        <v>0</v>
      </c>
      <c r="I650" s="312">
        <v>0</v>
      </c>
      <c r="J650" s="747"/>
      <c r="K650" s="749"/>
      <c r="L650" s="749"/>
      <c r="M650" s="749"/>
      <c r="N650" s="749"/>
      <c r="O650" s="749"/>
      <c r="P650" s="749"/>
      <c r="Q650" s="749"/>
    </row>
    <row r="651" spans="1:17" s="274" customFormat="1" ht="27.75" customHeight="1">
      <c r="A651" s="536" t="s">
        <v>356</v>
      </c>
      <c r="B651" s="299" t="s">
        <v>19</v>
      </c>
      <c r="C651" s="312">
        <f t="shared" si="243"/>
        <v>35905</v>
      </c>
      <c r="D651" s="312">
        <v>6463</v>
      </c>
      <c r="E651" s="312">
        <v>29442</v>
      </c>
      <c r="F651" s="312">
        <v>0</v>
      </c>
      <c r="G651" s="312">
        <v>0</v>
      </c>
      <c r="H651" s="312">
        <v>0</v>
      </c>
      <c r="I651" s="312">
        <v>0</v>
      </c>
      <c r="J651" s="825"/>
      <c r="K651" s="826"/>
      <c r="L651" s="826"/>
      <c r="M651" s="826"/>
      <c r="N651" s="826"/>
      <c r="O651" s="826"/>
      <c r="P651" s="826"/>
      <c r="Q651" s="826"/>
    </row>
    <row r="652" spans="1:17" s="253" customFormat="1">
      <c r="A652" s="46"/>
      <c r="B652" s="69" t="s">
        <v>20</v>
      </c>
      <c r="C652" s="95">
        <f t="shared" si="243"/>
        <v>35905</v>
      </c>
      <c r="D652" s="312">
        <v>6463</v>
      </c>
      <c r="E652" s="312">
        <v>29442</v>
      </c>
      <c r="F652" s="95">
        <v>0</v>
      </c>
      <c r="G652" s="95">
        <v>0</v>
      </c>
      <c r="H652" s="95">
        <v>0</v>
      </c>
      <c r="I652" s="312">
        <v>0</v>
      </c>
      <c r="J652" s="825"/>
      <c r="K652" s="826"/>
      <c r="L652" s="826"/>
      <c r="M652" s="826"/>
      <c r="N652" s="826"/>
      <c r="O652" s="826"/>
      <c r="P652" s="826"/>
      <c r="Q652" s="826"/>
    </row>
    <row r="653" spans="1:17" s="120" customFormat="1">
      <c r="A653" s="106" t="s">
        <v>76</v>
      </c>
      <c r="B653" s="107" t="s">
        <v>19</v>
      </c>
      <c r="C653" s="100">
        <f t="shared" si="243"/>
        <v>27092.35</v>
      </c>
      <c r="D653" s="100">
        <f t="shared" ref="D653:I654" si="251">D655</f>
        <v>97.350000000000009</v>
      </c>
      <c r="E653" s="100">
        <f t="shared" si="251"/>
        <v>26995</v>
      </c>
      <c r="F653" s="100">
        <f t="shared" si="251"/>
        <v>0</v>
      </c>
      <c r="G653" s="100">
        <f t="shared" si="251"/>
        <v>0</v>
      </c>
      <c r="H653" s="100">
        <f t="shared" si="251"/>
        <v>0</v>
      </c>
      <c r="I653" s="100">
        <f t="shared" si="251"/>
        <v>0</v>
      </c>
    </row>
    <row r="654" spans="1:17" s="120" customFormat="1">
      <c r="A654" s="108"/>
      <c r="B654" s="206" t="s">
        <v>20</v>
      </c>
      <c r="C654" s="100">
        <f t="shared" si="243"/>
        <v>27092.35</v>
      </c>
      <c r="D654" s="100">
        <f t="shared" si="251"/>
        <v>97.350000000000009</v>
      </c>
      <c r="E654" s="100">
        <f t="shared" si="251"/>
        <v>26995</v>
      </c>
      <c r="F654" s="100">
        <f t="shared" si="251"/>
        <v>0</v>
      </c>
      <c r="G654" s="100">
        <f t="shared" si="251"/>
        <v>0</v>
      </c>
      <c r="H654" s="100">
        <f t="shared" si="251"/>
        <v>0</v>
      </c>
      <c r="I654" s="100">
        <f t="shared" si="251"/>
        <v>0</v>
      </c>
    </row>
    <row r="655" spans="1:17" s="120" customFormat="1">
      <c r="A655" s="129" t="s">
        <v>54</v>
      </c>
      <c r="B655" s="205" t="s">
        <v>19</v>
      </c>
      <c r="C655" s="100">
        <f t="shared" si="243"/>
        <v>27092.35</v>
      </c>
      <c r="D655" s="100">
        <f t="shared" ref="D655:I656" si="252">D657+D693+D699</f>
        <v>97.350000000000009</v>
      </c>
      <c r="E655" s="100">
        <f t="shared" si="252"/>
        <v>26995</v>
      </c>
      <c r="F655" s="100">
        <f t="shared" si="252"/>
        <v>0</v>
      </c>
      <c r="G655" s="100">
        <f t="shared" si="252"/>
        <v>0</v>
      </c>
      <c r="H655" s="100">
        <f t="shared" si="252"/>
        <v>0</v>
      </c>
      <c r="I655" s="100">
        <f t="shared" si="252"/>
        <v>0</v>
      </c>
    </row>
    <row r="656" spans="1:17" s="120" customFormat="1">
      <c r="A656" s="122"/>
      <c r="B656" s="206" t="s">
        <v>20</v>
      </c>
      <c r="C656" s="100">
        <f t="shared" si="243"/>
        <v>27092.35</v>
      </c>
      <c r="D656" s="100">
        <f t="shared" si="252"/>
        <v>97.350000000000009</v>
      </c>
      <c r="E656" s="100">
        <f t="shared" si="252"/>
        <v>26995</v>
      </c>
      <c r="F656" s="100">
        <f t="shared" si="252"/>
        <v>0</v>
      </c>
      <c r="G656" s="100">
        <f t="shared" si="252"/>
        <v>0</v>
      </c>
      <c r="H656" s="100">
        <f t="shared" si="252"/>
        <v>0</v>
      </c>
      <c r="I656" s="100">
        <f t="shared" si="252"/>
        <v>0</v>
      </c>
    </row>
    <row r="657" spans="1:14" s="147" customFormat="1">
      <c r="A657" s="463" t="s">
        <v>50</v>
      </c>
      <c r="B657" s="145" t="s">
        <v>19</v>
      </c>
      <c r="C657" s="146">
        <f t="shared" si="243"/>
        <v>26562.2</v>
      </c>
      <c r="D657" s="146">
        <f>D659+D661+D663+D665+D667+D669+D671+D673+D675+D677+D679+D681+D683+D685+D687+D689+D691</f>
        <v>64.2</v>
      </c>
      <c r="E657" s="146">
        <f t="shared" ref="E657:I657" si="253">E659+E661+E663+E665+E667+E669+E671+E673+E675+E677+E679+E681+E683+E685+E687+E689+E691</f>
        <v>26498</v>
      </c>
      <c r="F657" s="146">
        <f t="shared" si="253"/>
        <v>0</v>
      </c>
      <c r="G657" s="146">
        <f t="shared" si="253"/>
        <v>0</v>
      </c>
      <c r="H657" s="146">
        <f t="shared" si="253"/>
        <v>0</v>
      </c>
      <c r="I657" s="146">
        <f t="shared" si="253"/>
        <v>0</v>
      </c>
    </row>
    <row r="658" spans="1:14" s="147" customFormat="1">
      <c r="A658" s="155"/>
      <c r="B658" s="148" t="s">
        <v>20</v>
      </c>
      <c r="C658" s="146">
        <f t="shared" si="243"/>
        <v>26562.2</v>
      </c>
      <c r="D658" s="146">
        <f>D660+D662+D664+D666+D668+D670+D672+D674+D676+D678+D680+D682+D684+D686+D688+D690+D692</f>
        <v>64.2</v>
      </c>
      <c r="E658" s="146">
        <f t="shared" ref="E658:I658" si="254">E660+E662+E664+E666+E668+E670+E672+E674+E676+E678+E680+E682+E684+E686+E688+E690+E692</f>
        <v>26498</v>
      </c>
      <c r="F658" s="146">
        <f t="shared" si="254"/>
        <v>0</v>
      </c>
      <c r="G658" s="146">
        <f t="shared" si="254"/>
        <v>0</v>
      </c>
      <c r="H658" s="146">
        <f t="shared" si="254"/>
        <v>0</v>
      </c>
      <c r="I658" s="146">
        <f t="shared" si="254"/>
        <v>0</v>
      </c>
    </row>
    <row r="659" spans="1:14" s="218" customFormat="1" ht="15">
      <c r="A659" s="568" t="s">
        <v>353</v>
      </c>
      <c r="B659" s="70" t="s">
        <v>19</v>
      </c>
      <c r="C659" s="71">
        <f t="shared" si="243"/>
        <v>13</v>
      </c>
      <c r="D659" s="71">
        <v>13</v>
      </c>
      <c r="E659" s="85">
        <v>0</v>
      </c>
      <c r="F659" s="71">
        <v>0</v>
      </c>
      <c r="G659" s="71">
        <v>0</v>
      </c>
      <c r="H659" s="71">
        <v>0</v>
      </c>
      <c r="I659" s="71">
        <v>0</v>
      </c>
    </row>
    <row r="660" spans="1:14" s="256" customFormat="1">
      <c r="A660" s="345"/>
      <c r="B660" s="28" t="s">
        <v>20</v>
      </c>
      <c r="C660" s="85">
        <f t="shared" si="243"/>
        <v>13</v>
      </c>
      <c r="D660" s="85">
        <v>13</v>
      </c>
      <c r="E660" s="85">
        <v>0</v>
      </c>
      <c r="F660" s="85">
        <v>0</v>
      </c>
      <c r="G660" s="85">
        <v>0</v>
      </c>
      <c r="H660" s="85">
        <v>0</v>
      </c>
      <c r="I660" s="85">
        <v>0</v>
      </c>
    </row>
    <row r="661" spans="1:14" s="274" customFormat="1" ht="26.25" customHeight="1">
      <c r="A661" s="565" t="s">
        <v>546</v>
      </c>
      <c r="B661" s="299" t="s">
        <v>19</v>
      </c>
      <c r="C661" s="312">
        <f t="shared" si="243"/>
        <v>25000</v>
      </c>
      <c r="D661" s="312">
        <f>D662</f>
        <v>0</v>
      </c>
      <c r="E661" s="312">
        <f t="shared" ref="E661:I661" si="255">E662</f>
        <v>25000</v>
      </c>
      <c r="F661" s="312">
        <v>0</v>
      </c>
      <c r="G661" s="312">
        <f t="shared" si="255"/>
        <v>0</v>
      </c>
      <c r="H661" s="312">
        <f t="shared" si="255"/>
        <v>0</v>
      </c>
      <c r="I661" s="312">
        <f t="shared" si="255"/>
        <v>0</v>
      </c>
      <c r="J661" s="802" t="s">
        <v>547</v>
      </c>
      <c r="K661" s="803"/>
      <c r="L661" s="803"/>
      <c r="M661" s="803"/>
      <c r="N661" s="803"/>
    </row>
    <row r="662" spans="1:14" s="322" customFormat="1">
      <c r="A662" s="249"/>
      <c r="B662" s="270" t="s">
        <v>20</v>
      </c>
      <c r="C662" s="250">
        <f t="shared" si="243"/>
        <v>25000</v>
      </c>
      <c r="D662" s="250">
        <v>0</v>
      </c>
      <c r="E662" s="250">
        <v>25000</v>
      </c>
      <c r="F662" s="250">
        <v>0</v>
      </c>
      <c r="G662" s="250">
        <v>0</v>
      </c>
      <c r="H662" s="250">
        <v>0</v>
      </c>
      <c r="I662" s="250">
        <v>0</v>
      </c>
    </row>
    <row r="663" spans="1:14" s="274" customFormat="1" ht="15">
      <c r="A663" s="566" t="s">
        <v>728</v>
      </c>
      <c r="B663" s="299" t="s">
        <v>19</v>
      </c>
      <c r="C663" s="312">
        <f t="shared" si="243"/>
        <v>151</v>
      </c>
      <c r="D663" s="312">
        <v>28</v>
      </c>
      <c r="E663" s="250">
        <v>123</v>
      </c>
      <c r="F663" s="312">
        <v>0</v>
      </c>
      <c r="G663" s="312">
        <v>0</v>
      </c>
      <c r="H663" s="312">
        <v>0</v>
      </c>
      <c r="I663" s="312">
        <v>0</v>
      </c>
    </row>
    <row r="664" spans="1:14" s="322" customFormat="1">
      <c r="A664" s="249"/>
      <c r="B664" s="270" t="s">
        <v>20</v>
      </c>
      <c r="C664" s="250">
        <f t="shared" si="243"/>
        <v>151</v>
      </c>
      <c r="D664" s="250">
        <v>28</v>
      </c>
      <c r="E664" s="250">
        <v>123</v>
      </c>
      <c r="F664" s="250">
        <v>0</v>
      </c>
      <c r="G664" s="250">
        <v>0</v>
      </c>
      <c r="H664" s="250">
        <v>0</v>
      </c>
      <c r="I664" s="250">
        <v>0</v>
      </c>
    </row>
    <row r="665" spans="1:14" s="274" customFormat="1" ht="15">
      <c r="A665" s="567" t="s">
        <v>727</v>
      </c>
      <c r="B665" s="299" t="s">
        <v>19</v>
      </c>
      <c r="C665" s="312">
        <f t="shared" si="243"/>
        <v>68.2</v>
      </c>
      <c r="D665" s="312">
        <v>23.2</v>
      </c>
      <c r="E665" s="250">
        <v>45</v>
      </c>
      <c r="F665" s="312">
        <v>0</v>
      </c>
      <c r="G665" s="312">
        <v>0</v>
      </c>
      <c r="H665" s="312">
        <v>0</v>
      </c>
      <c r="I665" s="312">
        <v>0</v>
      </c>
    </row>
    <row r="666" spans="1:14" s="322" customFormat="1">
      <c r="A666" s="249"/>
      <c r="B666" s="270" t="s">
        <v>20</v>
      </c>
      <c r="C666" s="250">
        <f t="shared" si="243"/>
        <v>68.2</v>
      </c>
      <c r="D666" s="250">
        <v>23.2</v>
      </c>
      <c r="E666" s="250">
        <v>45</v>
      </c>
      <c r="F666" s="250">
        <v>0</v>
      </c>
      <c r="G666" s="250">
        <v>0</v>
      </c>
      <c r="H666" s="250">
        <v>0</v>
      </c>
      <c r="I666" s="250">
        <v>0</v>
      </c>
    </row>
    <row r="667" spans="1:14" s="274" customFormat="1" ht="15">
      <c r="A667" s="566" t="s">
        <v>729</v>
      </c>
      <c r="B667" s="299" t="s">
        <v>19</v>
      </c>
      <c r="C667" s="312">
        <f t="shared" si="243"/>
        <v>18</v>
      </c>
      <c r="D667" s="312">
        <v>0</v>
      </c>
      <c r="E667" s="250">
        <v>18</v>
      </c>
      <c r="F667" s="312">
        <v>0</v>
      </c>
      <c r="G667" s="312">
        <v>0</v>
      </c>
      <c r="H667" s="312">
        <v>0</v>
      </c>
      <c r="I667" s="312">
        <v>0</v>
      </c>
    </row>
    <row r="668" spans="1:14" s="256" customFormat="1">
      <c r="A668" s="345"/>
      <c r="B668" s="28" t="s">
        <v>20</v>
      </c>
      <c r="C668" s="85">
        <f t="shared" si="243"/>
        <v>18</v>
      </c>
      <c r="D668" s="85">
        <v>0</v>
      </c>
      <c r="E668" s="85">
        <v>18</v>
      </c>
      <c r="F668" s="85">
        <v>0</v>
      </c>
      <c r="G668" s="85">
        <v>0</v>
      </c>
      <c r="H668" s="85">
        <v>0</v>
      </c>
      <c r="I668" s="85">
        <v>0</v>
      </c>
    </row>
    <row r="669" spans="1:14" s="274" customFormat="1" ht="15">
      <c r="A669" s="569" t="s">
        <v>730</v>
      </c>
      <c r="B669" s="299" t="s">
        <v>19</v>
      </c>
      <c r="C669" s="312">
        <f t="shared" si="243"/>
        <v>720</v>
      </c>
      <c r="D669" s="312">
        <v>0</v>
      </c>
      <c r="E669" s="250">
        <v>720</v>
      </c>
      <c r="F669" s="312">
        <v>0</v>
      </c>
      <c r="G669" s="312">
        <v>0</v>
      </c>
      <c r="H669" s="312">
        <v>0</v>
      </c>
      <c r="I669" s="312">
        <v>0</v>
      </c>
    </row>
    <row r="670" spans="1:14" s="322" customFormat="1">
      <c r="A670" s="249"/>
      <c r="B670" s="270" t="s">
        <v>20</v>
      </c>
      <c r="C670" s="250">
        <f t="shared" si="243"/>
        <v>720</v>
      </c>
      <c r="D670" s="250">
        <v>0</v>
      </c>
      <c r="E670" s="250">
        <v>720</v>
      </c>
      <c r="F670" s="250">
        <v>0</v>
      </c>
      <c r="G670" s="250">
        <v>0</v>
      </c>
      <c r="H670" s="250">
        <v>0</v>
      </c>
      <c r="I670" s="250">
        <v>0</v>
      </c>
    </row>
    <row r="671" spans="1:14" s="274" customFormat="1" ht="15">
      <c r="A671" s="566" t="s">
        <v>731</v>
      </c>
      <c r="B671" s="299" t="s">
        <v>19</v>
      </c>
      <c r="C671" s="312">
        <f t="shared" ref="C671:C674" si="256">D671+E671+F671+G671+H671+I671</f>
        <v>47</v>
      </c>
      <c r="D671" s="312">
        <v>0</v>
      </c>
      <c r="E671" s="250">
        <v>47</v>
      </c>
      <c r="F671" s="312">
        <v>0</v>
      </c>
      <c r="G671" s="312">
        <v>0</v>
      </c>
      <c r="H671" s="312">
        <v>0</v>
      </c>
      <c r="I671" s="312">
        <v>0</v>
      </c>
    </row>
    <row r="672" spans="1:14" s="322" customFormat="1">
      <c r="A672" s="249"/>
      <c r="B672" s="270" t="s">
        <v>20</v>
      </c>
      <c r="C672" s="250">
        <f t="shared" si="256"/>
        <v>47</v>
      </c>
      <c r="D672" s="250">
        <v>0</v>
      </c>
      <c r="E672" s="250">
        <v>47</v>
      </c>
      <c r="F672" s="250">
        <v>0</v>
      </c>
      <c r="G672" s="250">
        <v>0</v>
      </c>
      <c r="H672" s="250">
        <v>0</v>
      </c>
      <c r="I672" s="250">
        <v>0</v>
      </c>
    </row>
    <row r="673" spans="1:9" s="274" customFormat="1" ht="30">
      <c r="A673" s="570" t="s">
        <v>732</v>
      </c>
      <c r="B673" s="299" t="s">
        <v>19</v>
      </c>
      <c r="C673" s="312">
        <f t="shared" si="256"/>
        <v>10</v>
      </c>
      <c r="D673" s="312">
        <v>0</v>
      </c>
      <c r="E673" s="250">
        <v>10</v>
      </c>
      <c r="F673" s="312">
        <v>0</v>
      </c>
      <c r="G673" s="312">
        <v>0</v>
      </c>
      <c r="H673" s="312">
        <v>0</v>
      </c>
      <c r="I673" s="312">
        <v>0</v>
      </c>
    </row>
    <row r="674" spans="1:9" s="322" customFormat="1">
      <c r="A674" s="249"/>
      <c r="B674" s="270" t="s">
        <v>20</v>
      </c>
      <c r="C674" s="250">
        <f t="shared" si="256"/>
        <v>10</v>
      </c>
      <c r="D674" s="250">
        <v>0</v>
      </c>
      <c r="E674" s="250">
        <v>10</v>
      </c>
      <c r="F674" s="250">
        <v>0</v>
      </c>
      <c r="G674" s="250">
        <v>0</v>
      </c>
      <c r="H674" s="250">
        <v>0</v>
      </c>
      <c r="I674" s="250">
        <v>0</v>
      </c>
    </row>
    <row r="675" spans="1:9" s="274" customFormat="1" ht="30">
      <c r="A675" s="570" t="s">
        <v>733</v>
      </c>
      <c r="B675" s="299" t="s">
        <v>19</v>
      </c>
      <c r="C675" s="312">
        <f t="shared" ref="C675:C678" si="257">D675+E675+F675+G675+H675+I675</f>
        <v>6</v>
      </c>
      <c r="D675" s="312">
        <v>0</v>
      </c>
      <c r="E675" s="250">
        <v>6</v>
      </c>
      <c r="F675" s="312">
        <v>0</v>
      </c>
      <c r="G675" s="312">
        <v>0</v>
      </c>
      <c r="H675" s="312">
        <v>0</v>
      </c>
      <c r="I675" s="312">
        <v>0</v>
      </c>
    </row>
    <row r="676" spans="1:9" s="256" customFormat="1">
      <c r="A676" s="345"/>
      <c r="B676" s="28" t="s">
        <v>20</v>
      </c>
      <c r="C676" s="85">
        <f t="shared" si="257"/>
        <v>6</v>
      </c>
      <c r="D676" s="85">
        <v>0</v>
      </c>
      <c r="E676" s="85">
        <v>6</v>
      </c>
      <c r="F676" s="85">
        <v>0</v>
      </c>
      <c r="G676" s="85">
        <v>0</v>
      </c>
      <c r="H676" s="85">
        <v>0</v>
      </c>
      <c r="I676" s="85">
        <v>0</v>
      </c>
    </row>
    <row r="677" spans="1:9" s="274" customFormat="1" ht="30">
      <c r="A677" s="570" t="s">
        <v>734</v>
      </c>
      <c r="B677" s="299" t="s">
        <v>19</v>
      </c>
      <c r="C677" s="312">
        <f t="shared" si="257"/>
        <v>6</v>
      </c>
      <c r="D677" s="312">
        <v>0</v>
      </c>
      <c r="E677" s="250">
        <v>6</v>
      </c>
      <c r="F677" s="312">
        <v>0</v>
      </c>
      <c r="G677" s="312">
        <v>0</v>
      </c>
      <c r="H677" s="312">
        <v>0</v>
      </c>
      <c r="I677" s="312">
        <v>0</v>
      </c>
    </row>
    <row r="678" spans="1:9" s="322" customFormat="1">
      <c r="A678" s="249"/>
      <c r="B678" s="270" t="s">
        <v>20</v>
      </c>
      <c r="C678" s="250">
        <f t="shared" si="257"/>
        <v>6</v>
      </c>
      <c r="D678" s="250">
        <v>0</v>
      </c>
      <c r="E678" s="250">
        <v>6</v>
      </c>
      <c r="F678" s="250">
        <v>0</v>
      </c>
      <c r="G678" s="250">
        <v>0</v>
      </c>
      <c r="H678" s="250">
        <v>0</v>
      </c>
      <c r="I678" s="250">
        <v>0</v>
      </c>
    </row>
    <row r="679" spans="1:9" s="274" customFormat="1" ht="30">
      <c r="A679" s="570" t="s">
        <v>735</v>
      </c>
      <c r="B679" s="299" t="s">
        <v>19</v>
      </c>
      <c r="C679" s="312">
        <f t="shared" ref="C679:C684" si="258">D679+E679+F679+G679+H679+I679</f>
        <v>46</v>
      </c>
      <c r="D679" s="312">
        <v>0</v>
      </c>
      <c r="E679" s="250">
        <v>46</v>
      </c>
      <c r="F679" s="312">
        <v>0</v>
      </c>
      <c r="G679" s="312">
        <v>0</v>
      </c>
      <c r="H679" s="312">
        <v>0</v>
      </c>
      <c r="I679" s="312">
        <v>0</v>
      </c>
    </row>
    <row r="680" spans="1:9" s="322" customFormat="1">
      <c r="A680" s="249"/>
      <c r="B680" s="270" t="s">
        <v>20</v>
      </c>
      <c r="C680" s="250">
        <f t="shared" si="258"/>
        <v>46</v>
      </c>
      <c r="D680" s="250">
        <v>0</v>
      </c>
      <c r="E680" s="250">
        <v>46</v>
      </c>
      <c r="F680" s="250">
        <v>0</v>
      </c>
      <c r="G680" s="250">
        <v>0</v>
      </c>
      <c r="H680" s="250">
        <v>0</v>
      </c>
      <c r="I680" s="250">
        <v>0</v>
      </c>
    </row>
    <row r="681" spans="1:9" s="274" customFormat="1" ht="15">
      <c r="A681" s="570" t="s">
        <v>736</v>
      </c>
      <c r="B681" s="299" t="s">
        <v>19</v>
      </c>
      <c r="C681" s="312">
        <f t="shared" si="258"/>
        <v>300</v>
      </c>
      <c r="D681" s="312">
        <v>0</v>
      </c>
      <c r="E681" s="250">
        <v>300</v>
      </c>
      <c r="F681" s="312">
        <v>0</v>
      </c>
      <c r="G681" s="312">
        <v>0</v>
      </c>
      <c r="H681" s="312">
        <v>0</v>
      </c>
      <c r="I681" s="312">
        <v>0</v>
      </c>
    </row>
    <row r="682" spans="1:9" s="322" customFormat="1">
      <c r="A682" s="249"/>
      <c r="B682" s="270" t="s">
        <v>20</v>
      </c>
      <c r="C682" s="250">
        <f t="shared" si="258"/>
        <v>300</v>
      </c>
      <c r="D682" s="250">
        <v>0</v>
      </c>
      <c r="E682" s="250">
        <v>300</v>
      </c>
      <c r="F682" s="250">
        <v>0</v>
      </c>
      <c r="G682" s="250">
        <v>0</v>
      </c>
      <c r="H682" s="250">
        <v>0</v>
      </c>
      <c r="I682" s="250">
        <v>0</v>
      </c>
    </row>
    <row r="683" spans="1:9" s="274" customFormat="1" ht="30">
      <c r="A683" s="570" t="s">
        <v>737</v>
      </c>
      <c r="B683" s="299" t="s">
        <v>19</v>
      </c>
      <c r="C683" s="312">
        <f t="shared" si="258"/>
        <v>125</v>
      </c>
      <c r="D683" s="312">
        <v>0</v>
      </c>
      <c r="E683" s="250">
        <v>125</v>
      </c>
      <c r="F683" s="312">
        <v>0</v>
      </c>
      <c r="G683" s="312">
        <v>0</v>
      </c>
      <c r="H683" s="312">
        <v>0</v>
      </c>
      <c r="I683" s="312">
        <v>0</v>
      </c>
    </row>
    <row r="684" spans="1:9" s="322" customFormat="1">
      <c r="A684" s="249"/>
      <c r="B684" s="270" t="s">
        <v>20</v>
      </c>
      <c r="C684" s="250">
        <f t="shared" si="258"/>
        <v>125</v>
      </c>
      <c r="D684" s="250">
        <v>0</v>
      </c>
      <c r="E684" s="250">
        <v>125</v>
      </c>
      <c r="F684" s="250">
        <v>0</v>
      </c>
      <c r="G684" s="250">
        <v>0</v>
      </c>
      <c r="H684" s="250">
        <v>0</v>
      </c>
      <c r="I684" s="250">
        <v>0</v>
      </c>
    </row>
    <row r="685" spans="1:9" s="274" customFormat="1" ht="30">
      <c r="A685" s="570" t="s">
        <v>738</v>
      </c>
      <c r="B685" s="299" t="s">
        <v>19</v>
      </c>
      <c r="C685" s="312">
        <f t="shared" ref="C685:C688" si="259">D685+E685+F685+G685+H685+I685</f>
        <v>4</v>
      </c>
      <c r="D685" s="312">
        <v>0</v>
      </c>
      <c r="E685" s="250">
        <v>4</v>
      </c>
      <c r="F685" s="312">
        <v>0</v>
      </c>
      <c r="G685" s="312">
        <v>0</v>
      </c>
      <c r="H685" s="312">
        <v>0</v>
      </c>
      <c r="I685" s="312">
        <v>0</v>
      </c>
    </row>
    <row r="686" spans="1:9" s="322" customFormat="1">
      <c r="A686" s="249"/>
      <c r="B686" s="270" t="s">
        <v>20</v>
      </c>
      <c r="C686" s="250">
        <f t="shared" si="259"/>
        <v>4</v>
      </c>
      <c r="D686" s="250">
        <v>0</v>
      </c>
      <c r="E686" s="250">
        <v>4</v>
      </c>
      <c r="F686" s="250">
        <v>0</v>
      </c>
      <c r="G686" s="250">
        <v>0</v>
      </c>
      <c r="H686" s="250">
        <v>0</v>
      </c>
      <c r="I686" s="250">
        <v>0</v>
      </c>
    </row>
    <row r="687" spans="1:9" s="274" customFormat="1" ht="15">
      <c r="A687" s="570" t="s">
        <v>739</v>
      </c>
      <c r="B687" s="299" t="s">
        <v>19</v>
      </c>
      <c r="C687" s="312">
        <f t="shared" si="259"/>
        <v>35</v>
      </c>
      <c r="D687" s="312">
        <v>0</v>
      </c>
      <c r="E687" s="250">
        <v>35</v>
      </c>
      <c r="F687" s="312">
        <v>0</v>
      </c>
      <c r="G687" s="312">
        <v>0</v>
      </c>
      <c r="H687" s="312">
        <v>0</v>
      </c>
      <c r="I687" s="312">
        <v>0</v>
      </c>
    </row>
    <row r="688" spans="1:9" s="322" customFormat="1">
      <c r="A688" s="249"/>
      <c r="B688" s="270" t="s">
        <v>20</v>
      </c>
      <c r="C688" s="250">
        <f t="shared" si="259"/>
        <v>35</v>
      </c>
      <c r="D688" s="250">
        <v>0</v>
      </c>
      <c r="E688" s="250">
        <v>35</v>
      </c>
      <c r="F688" s="250">
        <v>0</v>
      </c>
      <c r="G688" s="250">
        <v>0</v>
      </c>
      <c r="H688" s="250">
        <v>0</v>
      </c>
      <c r="I688" s="250">
        <v>0</v>
      </c>
    </row>
    <row r="689" spans="1:9" s="274" customFormat="1" ht="30">
      <c r="A689" s="570" t="s">
        <v>740</v>
      </c>
      <c r="B689" s="299" t="s">
        <v>19</v>
      </c>
      <c r="C689" s="312">
        <f t="shared" ref="C689:C690" si="260">D689+E689+F689+G689+H689+I689</f>
        <v>3</v>
      </c>
      <c r="D689" s="312">
        <v>0</v>
      </c>
      <c r="E689" s="250">
        <v>3</v>
      </c>
      <c r="F689" s="312">
        <v>0</v>
      </c>
      <c r="G689" s="312">
        <v>0</v>
      </c>
      <c r="H689" s="312">
        <v>0</v>
      </c>
      <c r="I689" s="312">
        <v>0</v>
      </c>
    </row>
    <row r="690" spans="1:9" s="256" customFormat="1">
      <c r="A690" s="345"/>
      <c r="B690" s="28" t="s">
        <v>20</v>
      </c>
      <c r="C690" s="85">
        <f t="shared" si="260"/>
        <v>3</v>
      </c>
      <c r="D690" s="85">
        <v>0</v>
      </c>
      <c r="E690" s="85">
        <v>3</v>
      </c>
      <c r="F690" s="85">
        <v>0</v>
      </c>
      <c r="G690" s="85">
        <v>0</v>
      </c>
      <c r="H690" s="85">
        <v>0</v>
      </c>
      <c r="I690" s="85">
        <v>0</v>
      </c>
    </row>
    <row r="691" spans="1:9" s="275" customFormat="1" ht="45">
      <c r="A691" s="570" t="s">
        <v>756</v>
      </c>
      <c r="B691" s="299" t="s">
        <v>19</v>
      </c>
      <c r="C691" s="312">
        <f t="shared" ref="C691:C692" si="261">D691+E691+F691+G691+H691+I691</f>
        <v>10</v>
      </c>
      <c r="D691" s="312">
        <v>0</v>
      </c>
      <c r="E691" s="250">
        <v>10</v>
      </c>
      <c r="F691" s="312">
        <v>0</v>
      </c>
      <c r="G691" s="312">
        <v>0</v>
      </c>
      <c r="H691" s="312">
        <v>0</v>
      </c>
      <c r="I691" s="312">
        <v>0</v>
      </c>
    </row>
    <row r="692" spans="1:9" s="256" customFormat="1">
      <c r="A692" s="345"/>
      <c r="B692" s="28" t="s">
        <v>20</v>
      </c>
      <c r="C692" s="85">
        <f t="shared" si="261"/>
        <v>10</v>
      </c>
      <c r="D692" s="85">
        <v>0</v>
      </c>
      <c r="E692" s="85">
        <v>10</v>
      </c>
      <c r="F692" s="85">
        <v>0</v>
      </c>
      <c r="G692" s="85">
        <v>0</v>
      </c>
      <c r="H692" s="85">
        <v>0</v>
      </c>
      <c r="I692" s="85">
        <v>0</v>
      </c>
    </row>
    <row r="693" spans="1:9" s="147" customFormat="1">
      <c r="A693" s="90" t="s">
        <v>53</v>
      </c>
      <c r="B693" s="145" t="s">
        <v>19</v>
      </c>
      <c r="C693" s="146">
        <f t="shared" si="243"/>
        <v>6.5</v>
      </c>
      <c r="D693" s="146">
        <f>D695+D697</f>
        <v>6.5</v>
      </c>
      <c r="E693" s="146">
        <f t="shared" ref="E693:I694" si="262">E695+E697</f>
        <v>0</v>
      </c>
      <c r="F693" s="146">
        <f t="shared" si="262"/>
        <v>0</v>
      </c>
      <c r="G693" s="146">
        <f t="shared" si="262"/>
        <v>0</v>
      </c>
      <c r="H693" s="146">
        <f t="shared" si="262"/>
        <v>0</v>
      </c>
      <c r="I693" s="146">
        <f t="shared" si="262"/>
        <v>0</v>
      </c>
    </row>
    <row r="694" spans="1:9" s="147" customFormat="1">
      <c r="A694" s="155"/>
      <c r="B694" s="148" t="s">
        <v>20</v>
      </c>
      <c r="C694" s="146">
        <f t="shared" si="243"/>
        <v>6.5</v>
      </c>
      <c r="D694" s="146">
        <f>D696+D698</f>
        <v>6.5</v>
      </c>
      <c r="E694" s="146">
        <f t="shared" si="262"/>
        <v>0</v>
      </c>
      <c r="F694" s="146">
        <f t="shared" si="262"/>
        <v>0</v>
      </c>
      <c r="G694" s="146">
        <f t="shared" si="262"/>
        <v>0</v>
      </c>
      <c r="H694" s="146">
        <f t="shared" si="262"/>
        <v>0</v>
      </c>
      <c r="I694" s="146">
        <f t="shared" si="262"/>
        <v>0</v>
      </c>
    </row>
    <row r="695" spans="1:9" s="274" customFormat="1" ht="15">
      <c r="A695" s="566" t="s">
        <v>505</v>
      </c>
      <c r="B695" s="299" t="s">
        <v>19</v>
      </c>
      <c r="C695" s="312">
        <f t="shared" si="243"/>
        <v>3.2</v>
      </c>
      <c r="D695" s="312">
        <v>3.2</v>
      </c>
      <c r="E695" s="250">
        <v>0</v>
      </c>
      <c r="F695" s="312">
        <v>0</v>
      </c>
      <c r="G695" s="312">
        <v>0</v>
      </c>
      <c r="H695" s="312">
        <v>0</v>
      </c>
      <c r="I695" s="312">
        <v>0</v>
      </c>
    </row>
    <row r="696" spans="1:9" s="322" customFormat="1">
      <c r="A696" s="249"/>
      <c r="B696" s="270" t="s">
        <v>20</v>
      </c>
      <c r="C696" s="250">
        <f t="shared" si="243"/>
        <v>3.2</v>
      </c>
      <c r="D696" s="250">
        <v>3.2</v>
      </c>
      <c r="E696" s="250">
        <v>0</v>
      </c>
      <c r="F696" s="250">
        <v>0</v>
      </c>
      <c r="G696" s="250">
        <v>0</v>
      </c>
      <c r="H696" s="250">
        <v>0</v>
      </c>
      <c r="I696" s="250">
        <v>0</v>
      </c>
    </row>
    <row r="697" spans="1:9" s="274" customFormat="1" ht="15">
      <c r="A697" s="571" t="s">
        <v>506</v>
      </c>
      <c r="B697" s="299" t="s">
        <v>19</v>
      </c>
      <c r="C697" s="312">
        <f t="shared" si="243"/>
        <v>3.3</v>
      </c>
      <c r="D697" s="312">
        <v>3.3</v>
      </c>
      <c r="E697" s="250">
        <v>0</v>
      </c>
      <c r="F697" s="312">
        <v>0</v>
      </c>
      <c r="G697" s="312">
        <v>0</v>
      </c>
      <c r="H697" s="312">
        <v>0</v>
      </c>
      <c r="I697" s="312">
        <v>0</v>
      </c>
    </row>
    <row r="698" spans="1:9" s="256" customFormat="1">
      <c r="A698" s="345"/>
      <c r="B698" s="28" t="s">
        <v>20</v>
      </c>
      <c r="C698" s="85">
        <f t="shared" si="243"/>
        <v>3.3</v>
      </c>
      <c r="D698" s="85">
        <v>3.3</v>
      </c>
      <c r="E698" s="85">
        <v>0</v>
      </c>
      <c r="F698" s="85">
        <v>0</v>
      </c>
      <c r="G698" s="85">
        <v>0</v>
      </c>
      <c r="H698" s="85">
        <v>0</v>
      </c>
      <c r="I698" s="85">
        <v>0</v>
      </c>
    </row>
    <row r="699" spans="1:9" s="147" customFormat="1">
      <c r="A699" s="463" t="s">
        <v>51</v>
      </c>
      <c r="B699" s="145" t="s">
        <v>19</v>
      </c>
      <c r="C699" s="146">
        <f t="shared" si="243"/>
        <v>523.65</v>
      </c>
      <c r="D699" s="146">
        <f>D701+D703+D705+D707+D709+D711+D713+D715+D717+D719</f>
        <v>26.650000000000002</v>
      </c>
      <c r="E699" s="146">
        <f t="shared" ref="E699:I699" si="263">E701+E703+E705+E707+E709+E711+E713+E715+E717+E719</f>
        <v>497</v>
      </c>
      <c r="F699" s="146">
        <f t="shared" si="263"/>
        <v>0</v>
      </c>
      <c r="G699" s="146">
        <f t="shared" si="263"/>
        <v>0</v>
      </c>
      <c r="H699" s="146">
        <f t="shared" si="263"/>
        <v>0</v>
      </c>
      <c r="I699" s="146">
        <f t="shared" si="263"/>
        <v>0</v>
      </c>
    </row>
    <row r="700" spans="1:9" s="147" customFormat="1">
      <c r="A700" s="155"/>
      <c r="B700" s="148" t="s">
        <v>20</v>
      </c>
      <c r="C700" s="146">
        <f t="shared" si="243"/>
        <v>523.65</v>
      </c>
      <c r="D700" s="146">
        <f>D702+D704+D706+D708+D710+D712+D714+D716+D718+D720</f>
        <v>26.650000000000002</v>
      </c>
      <c r="E700" s="146">
        <f t="shared" ref="E700:I700" si="264">E702+E704+E706+E708+E710+E712+E714+E716+E718+E720</f>
        <v>497</v>
      </c>
      <c r="F700" s="146">
        <f t="shared" si="264"/>
        <v>0</v>
      </c>
      <c r="G700" s="146">
        <f t="shared" si="264"/>
        <v>0</v>
      </c>
      <c r="H700" s="146">
        <f t="shared" si="264"/>
        <v>0</v>
      </c>
      <c r="I700" s="146">
        <f t="shared" si="264"/>
        <v>0</v>
      </c>
    </row>
    <row r="701" spans="1:9" s="274" customFormat="1" ht="29.25" customHeight="1">
      <c r="A701" s="568" t="s">
        <v>354</v>
      </c>
      <c r="B701" s="299" t="s">
        <v>19</v>
      </c>
      <c r="C701" s="312">
        <f t="shared" si="243"/>
        <v>10</v>
      </c>
      <c r="D701" s="312">
        <v>10</v>
      </c>
      <c r="E701" s="312">
        <v>0</v>
      </c>
      <c r="F701" s="312">
        <v>0</v>
      </c>
      <c r="G701" s="312">
        <v>0</v>
      </c>
      <c r="H701" s="312">
        <v>0</v>
      </c>
      <c r="I701" s="312">
        <v>0</v>
      </c>
    </row>
    <row r="702" spans="1:9" s="322" customFormat="1">
      <c r="A702" s="249"/>
      <c r="B702" s="270" t="s">
        <v>20</v>
      </c>
      <c r="C702" s="250">
        <f t="shared" si="243"/>
        <v>10</v>
      </c>
      <c r="D702" s="250">
        <v>10</v>
      </c>
      <c r="E702" s="250">
        <v>0</v>
      </c>
      <c r="F702" s="250">
        <v>0</v>
      </c>
      <c r="G702" s="250">
        <v>0</v>
      </c>
      <c r="H702" s="250">
        <v>0</v>
      </c>
      <c r="I702" s="250">
        <v>0</v>
      </c>
    </row>
    <row r="703" spans="1:9" s="274" customFormat="1" ht="20.25" customHeight="1">
      <c r="A703" s="568" t="s">
        <v>355</v>
      </c>
      <c r="B703" s="299" t="s">
        <v>19</v>
      </c>
      <c r="C703" s="312">
        <f t="shared" si="243"/>
        <v>1</v>
      </c>
      <c r="D703" s="312">
        <v>1</v>
      </c>
      <c r="E703" s="312">
        <v>0</v>
      </c>
      <c r="F703" s="312">
        <v>0</v>
      </c>
      <c r="G703" s="312">
        <v>0</v>
      </c>
      <c r="H703" s="312">
        <v>0</v>
      </c>
      <c r="I703" s="312">
        <v>0</v>
      </c>
    </row>
    <row r="704" spans="1:9" s="322" customFormat="1">
      <c r="A704" s="249"/>
      <c r="B704" s="270" t="s">
        <v>20</v>
      </c>
      <c r="C704" s="250">
        <f t="shared" si="243"/>
        <v>1</v>
      </c>
      <c r="D704" s="250">
        <v>1</v>
      </c>
      <c r="E704" s="250">
        <v>0</v>
      </c>
      <c r="F704" s="250">
        <v>0</v>
      </c>
      <c r="G704" s="250">
        <v>0</v>
      </c>
      <c r="H704" s="250">
        <v>0</v>
      </c>
      <c r="I704" s="250">
        <v>0</v>
      </c>
    </row>
    <row r="705" spans="1:9" s="274" customFormat="1" ht="16.5" customHeight="1">
      <c r="A705" s="566" t="s">
        <v>539</v>
      </c>
      <c r="B705" s="299" t="s">
        <v>19</v>
      </c>
      <c r="C705" s="312">
        <f t="shared" si="243"/>
        <v>5.3</v>
      </c>
      <c r="D705" s="312">
        <v>5.3</v>
      </c>
      <c r="E705" s="250">
        <v>0</v>
      </c>
      <c r="F705" s="312">
        <v>0</v>
      </c>
      <c r="G705" s="312">
        <v>0</v>
      </c>
      <c r="H705" s="312">
        <v>0</v>
      </c>
      <c r="I705" s="312">
        <v>0</v>
      </c>
    </row>
    <row r="706" spans="1:9" s="191" customFormat="1">
      <c r="A706" s="345"/>
      <c r="B706" s="28" t="s">
        <v>20</v>
      </c>
      <c r="C706" s="85">
        <f t="shared" si="243"/>
        <v>5.3</v>
      </c>
      <c r="D706" s="85">
        <v>5.3</v>
      </c>
      <c r="E706" s="85">
        <v>0</v>
      </c>
      <c r="F706" s="85">
        <v>0</v>
      </c>
      <c r="G706" s="85">
        <v>0</v>
      </c>
      <c r="H706" s="85">
        <v>0</v>
      </c>
      <c r="I706" s="85">
        <v>0</v>
      </c>
    </row>
    <row r="707" spans="1:9" s="274" customFormat="1" ht="16.5" customHeight="1">
      <c r="A707" s="571" t="s">
        <v>540</v>
      </c>
      <c r="B707" s="299" t="s">
        <v>19</v>
      </c>
      <c r="C707" s="312">
        <f t="shared" si="243"/>
        <v>5.4</v>
      </c>
      <c r="D707" s="312">
        <v>5.4</v>
      </c>
      <c r="E707" s="250">
        <v>0</v>
      </c>
      <c r="F707" s="312">
        <v>0</v>
      </c>
      <c r="G707" s="312">
        <v>0</v>
      </c>
      <c r="H707" s="312">
        <v>0</v>
      </c>
      <c r="I707" s="312">
        <v>0</v>
      </c>
    </row>
    <row r="708" spans="1:9" s="322" customFormat="1">
      <c r="A708" s="249"/>
      <c r="B708" s="270" t="s">
        <v>20</v>
      </c>
      <c r="C708" s="250">
        <f t="shared" si="243"/>
        <v>5.4</v>
      </c>
      <c r="D708" s="250">
        <v>5.4</v>
      </c>
      <c r="E708" s="250">
        <v>0</v>
      </c>
      <c r="F708" s="250">
        <v>0</v>
      </c>
      <c r="G708" s="250">
        <v>0</v>
      </c>
      <c r="H708" s="250">
        <v>0</v>
      </c>
      <c r="I708" s="250">
        <v>0</v>
      </c>
    </row>
    <row r="709" spans="1:9" s="274" customFormat="1" ht="16.5" customHeight="1">
      <c r="A709" s="568" t="s">
        <v>575</v>
      </c>
      <c r="B709" s="299" t="s">
        <v>19</v>
      </c>
      <c r="C709" s="312">
        <f t="shared" si="243"/>
        <v>1.65</v>
      </c>
      <c r="D709" s="312">
        <v>1.65</v>
      </c>
      <c r="E709" s="312">
        <v>0</v>
      </c>
      <c r="F709" s="312">
        <v>0</v>
      </c>
      <c r="G709" s="312">
        <v>0</v>
      </c>
      <c r="H709" s="312">
        <v>0</v>
      </c>
      <c r="I709" s="312">
        <v>0</v>
      </c>
    </row>
    <row r="710" spans="1:9" s="322" customFormat="1">
      <c r="A710" s="249"/>
      <c r="B710" s="270" t="s">
        <v>20</v>
      </c>
      <c r="C710" s="250">
        <f t="shared" si="243"/>
        <v>1.65</v>
      </c>
      <c r="D710" s="250">
        <v>1.65</v>
      </c>
      <c r="E710" s="250">
        <v>0</v>
      </c>
      <c r="F710" s="250">
        <v>0</v>
      </c>
      <c r="G710" s="250">
        <v>0</v>
      </c>
      <c r="H710" s="250">
        <v>0</v>
      </c>
      <c r="I710" s="250">
        <v>0</v>
      </c>
    </row>
    <row r="711" spans="1:9" s="274" customFormat="1" ht="16.5" customHeight="1">
      <c r="A711" s="566" t="s">
        <v>539</v>
      </c>
      <c r="B711" s="299" t="s">
        <v>19</v>
      </c>
      <c r="C711" s="312">
        <f t="shared" ref="C711:C720" si="265">D711+E711+F711+G711+H711+I711</f>
        <v>3.3</v>
      </c>
      <c r="D711" s="312">
        <v>3.3</v>
      </c>
      <c r="E711" s="250">
        <v>0</v>
      </c>
      <c r="F711" s="312">
        <v>0</v>
      </c>
      <c r="G711" s="312">
        <v>0</v>
      </c>
      <c r="H711" s="312">
        <v>0</v>
      </c>
      <c r="I711" s="312">
        <v>0</v>
      </c>
    </row>
    <row r="712" spans="1:9" s="322" customFormat="1">
      <c r="A712" s="249"/>
      <c r="B712" s="270" t="s">
        <v>20</v>
      </c>
      <c r="C712" s="250">
        <f t="shared" si="265"/>
        <v>3.3</v>
      </c>
      <c r="D712" s="250">
        <v>3.3</v>
      </c>
      <c r="E712" s="250">
        <v>0</v>
      </c>
      <c r="F712" s="250">
        <v>0</v>
      </c>
      <c r="G712" s="250">
        <v>0</v>
      </c>
      <c r="H712" s="250">
        <v>0</v>
      </c>
      <c r="I712" s="250">
        <v>0</v>
      </c>
    </row>
    <row r="713" spans="1:9" s="274" customFormat="1" ht="16.5" customHeight="1">
      <c r="A713" s="567" t="s">
        <v>539</v>
      </c>
      <c r="B713" s="299" t="s">
        <v>19</v>
      </c>
      <c r="C713" s="312">
        <f t="shared" si="265"/>
        <v>19</v>
      </c>
      <c r="D713" s="312">
        <v>0</v>
      </c>
      <c r="E713" s="250">
        <v>19</v>
      </c>
      <c r="F713" s="312">
        <v>0</v>
      </c>
      <c r="G713" s="312">
        <v>0</v>
      </c>
      <c r="H713" s="312">
        <v>0</v>
      </c>
      <c r="I713" s="312">
        <v>0</v>
      </c>
    </row>
    <row r="714" spans="1:9" s="322" customFormat="1">
      <c r="A714" s="249"/>
      <c r="B714" s="270" t="s">
        <v>20</v>
      </c>
      <c r="C714" s="250">
        <f t="shared" si="265"/>
        <v>19</v>
      </c>
      <c r="D714" s="250">
        <v>0</v>
      </c>
      <c r="E714" s="250">
        <v>19</v>
      </c>
      <c r="F714" s="250">
        <v>0</v>
      </c>
      <c r="G714" s="250">
        <v>0</v>
      </c>
      <c r="H714" s="250">
        <v>0</v>
      </c>
      <c r="I714" s="250">
        <v>0</v>
      </c>
    </row>
    <row r="715" spans="1:9" s="274" customFormat="1" ht="16.5" customHeight="1">
      <c r="A715" s="568" t="s">
        <v>741</v>
      </c>
      <c r="B715" s="299" t="s">
        <v>19</v>
      </c>
      <c r="C715" s="312">
        <f t="shared" si="265"/>
        <v>24</v>
      </c>
      <c r="D715" s="312">
        <v>0</v>
      </c>
      <c r="E715" s="250">
        <v>24</v>
      </c>
      <c r="F715" s="312">
        <v>0</v>
      </c>
      <c r="G715" s="312">
        <v>0</v>
      </c>
      <c r="H715" s="312">
        <v>0</v>
      </c>
      <c r="I715" s="312">
        <v>0</v>
      </c>
    </row>
    <row r="716" spans="1:9" s="191" customFormat="1">
      <c r="A716" s="345"/>
      <c r="B716" s="28" t="s">
        <v>20</v>
      </c>
      <c r="C716" s="85">
        <f t="shared" si="265"/>
        <v>24</v>
      </c>
      <c r="D716" s="85">
        <v>0</v>
      </c>
      <c r="E716" s="85">
        <v>24</v>
      </c>
      <c r="F716" s="85">
        <v>0</v>
      </c>
      <c r="G716" s="85">
        <v>0</v>
      </c>
      <c r="H716" s="85">
        <v>0</v>
      </c>
      <c r="I716" s="85">
        <v>0</v>
      </c>
    </row>
    <row r="717" spans="1:9" s="274" customFormat="1" ht="15.75" customHeight="1">
      <c r="A717" s="566" t="s">
        <v>742</v>
      </c>
      <c r="B717" s="299" t="s">
        <v>19</v>
      </c>
      <c r="C717" s="312">
        <f t="shared" si="265"/>
        <v>274</v>
      </c>
      <c r="D717" s="312">
        <v>0</v>
      </c>
      <c r="E717" s="312">
        <v>274</v>
      </c>
      <c r="F717" s="312">
        <v>0</v>
      </c>
      <c r="G717" s="312">
        <v>0</v>
      </c>
      <c r="H717" s="312">
        <v>0</v>
      </c>
      <c r="I717" s="312">
        <v>0</v>
      </c>
    </row>
    <row r="718" spans="1:9" s="322" customFormat="1">
      <c r="A718" s="249"/>
      <c r="B718" s="270" t="s">
        <v>20</v>
      </c>
      <c r="C718" s="250">
        <f t="shared" si="265"/>
        <v>274</v>
      </c>
      <c r="D718" s="250">
        <v>0</v>
      </c>
      <c r="E718" s="250">
        <v>274</v>
      </c>
      <c r="F718" s="250">
        <v>0</v>
      </c>
      <c r="G718" s="250">
        <v>0</v>
      </c>
      <c r="H718" s="250">
        <v>0</v>
      </c>
      <c r="I718" s="250">
        <v>0</v>
      </c>
    </row>
    <row r="719" spans="1:9" s="274" customFormat="1" ht="17.25" customHeight="1">
      <c r="A719" s="568" t="s">
        <v>743</v>
      </c>
      <c r="B719" s="299" t="s">
        <v>19</v>
      </c>
      <c r="C719" s="312">
        <f t="shared" si="265"/>
        <v>180</v>
      </c>
      <c r="D719" s="312">
        <v>0</v>
      </c>
      <c r="E719" s="312">
        <v>180</v>
      </c>
      <c r="F719" s="312">
        <v>0</v>
      </c>
      <c r="G719" s="312">
        <v>0</v>
      </c>
      <c r="H719" s="312">
        <v>0</v>
      </c>
      <c r="I719" s="312">
        <v>0</v>
      </c>
    </row>
    <row r="720" spans="1:9" s="191" customFormat="1">
      <c r="A720" s="345"/>
      <c r="B720" s="28" t="s">
        <v>20</v>
      </c>
      <c r="C720" s="85">
        <f t="shared" si="265"/>
        <v>180</v>
      </c>
      <c r="D720" s="85">
        <v>0</v>
      </c>
      <c r="E720" s="85">
        <v>180</v>
      </c>
      <c r="F720" s="85">
        <v>0</v>
      </c>
      <c r="G720" s="85">
        <v>0</v>
      </c>
      <c r="H720" s="85">
        <v>0</v>
      </c>
      <c r="I720" s="85">
        <v>0</v>
      </c>
    </row>
    <row r="721" spans="1:15">
      <c r="A721" s="822" t="s">
        <v>491</v>
      </c>
      <c r="B721" s="823"/>
      <c r="C721" s="823"/>
      <c r="D721" s="823"/>
      <c r="E721" s="823"/>
      <c r="F721" s="823"/>
      <c r="G721" s="823"/>
      <c r="H721" s="823"/>
      <c r="I721" s="824"/>
    </row>
    <row r="722" spans="1:15">
      <c r="A722" s="96" t="s">
        <v>22</v>
      </c>
      <c r="B722" s="240" t="s">
        <v>19</v>
      </c>
      <c r="C722" s="235">
        <f t="shared" ref="C722:C743" si="266">D722+E722+F722+G722+H722+I722</f>
        <v>63</v>
      </c>
      <c r="D722" s="235">
        <f t="shared" ref="D722:I727" si="267">D724</f>
        <v>61</v>
      </c>
      <c r="E722" s="235">
        <f t="shared" si="267"/>
        <v>2</v>
      </c>
      <c r="F722" s="235">
        <f t="shared" si="267"/>
        <v>0</v>
      </c>
      <c r="G722" s="235">
        <f t="shared" si="267"/>
        <v>0</v>
      </c>
      <c r="H722" s="235">
        <f t="shared" si="267"/>
        <v>0</v>
      </c>
      <c r="I722" s="235">
        <f t="shared" si="267"/>
        <v>0</v>
      </c>
    </row>
    <row r="723" spans="1:15">
      <c r="A723" s="23" t="s">
        <v>46</v>
      </c>
      <c r="B723" s="241" t="s">
        <v>20</v>
      </c>
      <c r="C723" s="235">
        <f t="shared" si="266"/>
        <v>63</v>
      </c>
      <c r="D723" s="235">
        <f t="shared" si="267"/>
        <v>61</v>
      </c>
      <c r="E723" s="235">
        <f t="shared" si="267"/>
        <v>2</v>
      </c>
      <c r="F723" s="235">
        <f t="shared" si="267"/>
        <v>0</v>
      </c>
      <c r="G723" s="235">
        <f t="shared" si="267"/>
        <v>0</v>
      </c>
      <c r="H723" s="235">
        <f t="shared" si="267"/>
        <v>0</v>
      </c>
      <c r="I723" s="235">
        <f t="shared" si="267"/>
        <v>0</v>
      </c>
    </row>
    <row r="724" spans="1:15">
      <c r="A724" s="90" t="s">
        <v>34</v>
      </c>
      <c r="B724" s="201" t="s">
        <v>19</v>
      </c>
      <c r="C724" s="57">
        <f t="shared" si="266"/>
        <v>63</v>
      </c>
      <c r="D724" s="57">
        <f t="shared" si="267"/>
        <v>61</v>
      </c>
      <c r="E724" s="57">
        <f t="shared" si="267"/>
        <v>2</v>
      </c>
      <c r="F724" s="57">
        <f t="shared" si="267"/>
        <v>0</v>
      </c>
      <c r="G724" s="57">
        <f t="shared" si="267"/>
        <v>0</v>
      </c>
      <c r="H724" s="57">
        <f t="shared" si="267"/>
        <v>0</v>
      </c>
      <c r="I724" s="57">
        <f t="shared" si="267"/>
        <v>0</v>
      </c>
    </row>
    <row r="725" spans="1:15">
      <c r="A725" s="23" t="s">
        <v>56</v>
      </c>
      <c r="B725" s="202" t="s">
        <v>20</v>
      </c>
      <c r="C725" s="57">
        <f t="shared" si="266"/>
        <v>63</v>
      </c>
      <c r="D725" s="57">
        <f t="shared" si="267"/>
        <v>61</v>
      </c>
      <c r="E725" s="57">
        <f t="shared" si="267"/>
        <v>2</v>
      </c>
      <c r="F725" s="57">
        <f t="shared" si="267"/>
        <v>0</v>
      </c>
      <c r="G725" s="57">
        <f t="shared" si="267"/>
        <v>0</v>
      </c>
      <c r="H725" s="57">
        <f t="shared" si="267"/>
        <v>0</v>
      </c>
      <c r="I725" s="57">
        <f t="shared" si="267"/>
        <v>0</v>
      </c>
    </row>
    <row r="726" spans="1:15">
      <c r="A726" s="21" t="s">
        <v>76</v>
      </c>
      <c r="B726" s="8" t="s">
        <v>19</v>
      </c>
      <c r="C726" s="57">
        <f t="shared" si="266"/>
        <v>63</v>
      </c>
      <c r="D726" s="57">
        <f t="shared" si="267"/>
        <v>61</v>
      </c>
      <c r="E726" s="57">
        <f t="shared" si="267"/>
        <v>2</v>
      </c>
      <c r="F726" s="57">
        <f t="shared" si="267"/>
        <v>0</v>
      </c>
      <c r="G726" s="57">
        <f t="shared" si="267"/>
        <v>0</v>
      </c>
      <c r="H726" s="57">
        <f t="shared" si="267"/>
        <v>0</v>
      </c>
      <c r="I726" s="57">
        <f t="shared" si="267"/>
        <v>0</v>
      </c>
    </row>
    <row r="727" spans="1:15">
      <c r="A727" s="18"/>
      <c r="B727" s="202" t="s">
        <v>20</v>
      </c>
      <c r="C727" s="57">
        <f t="shared" si="266"/>
        <v>63</v>
      </c>
      <c r="D727" s="57">
        <f t="shared" si="267"/>
        <v>61</v>
      </c>
      <c r="E727" s="57">
        <f t="shared" si="267"/>
        <v>2</v>
      </c>
      <c r="F727" s="57">
        <f t="shared" si="267"/>
        <v>0</v>
      </c>
      <c r="G727" s="57">
        <f t="shared" si="267"/>
        <v>0</v>
      </c>
      <c r="H727" s="57">
        <f t="shared" si="267"/>
        <v>0</v>
      </c>
      <c r="I727" s="57">
        <f t="shared" si="267"/>
        <v>0</v>
      </c>
    </row>
    <row r="728" spans="1:15">
      <c r="A728" s="33" t="s">
        <v>54</v>
      </c>
      <c r="B728" s="201" t="s">
        <v>19</v>
      </c>
      <c r="C728" s="57">
        <f t="shared" si="266"/>
        <v>63</v>
      </c>
      <c r="D728" s="57">
        <f>D730+D738</f>
        <v>61</v>
      </c>
      <c r="E728" s="57">
        <f t="shared" ref="E728:I729" si="268">E730+E738</f>
        <v>2</v>
      </c>
      <c r="F728" s="57">
        <f t="shared" si="268"/>
        <v>0</v>
      </c>
      <c r="G728" s="57">
        <f t="shared" si="268"/>
        <v>0</v>
      </c>
      <c r="H728" s="57">
        <f t="shared" si="268"/>
        <v>0</v>
      </c>
      <c r="I728" s="57">
        <f t="shared" si="268"/>
        <v>0</v>
      </c>
    </row>
    <row r="729" spans="1:15">
      <c r="A729" s="14"/>
      <c r="B729" s="202" t="s">
        <v>20</v>
      </c>
      <c r="C729" s="57">
        <f t="shared" si="266"/>
        <v>63</v>
      </c>
      <c r="D729" s="57">
        <f>D731+D739</f>
        <v>61</v>
      </c>
      <c r="E729" s="57">
        <f t="shared" si="268"/>
        <v>2</v>
      </c>
      <c r="F729" s="57">
        <f t="shared" si="268"/>
        <v>0</v>
      </c>
      <c r="G729" s="57">
        <f t="shared" si="268"/>
        <v>0</v>
      </c>
      <c r="H729" s="57">
        <f t="shared" si="268"/>
        <v>0</v>
      </c>
      <c r="I729" s="57">
        <f t="shared" si="268"/>
        <v>0</v>
      </c>
    </row>
    <row r="730" spans="1:15" s="112" customFormat="1">
      <c r="A730" s="156" t="s">
        <v>50</v>
      </c>
      <c r="B730" s="150" t="s">
        <v>19</v>
      </c>
      <c r="C730" s="151">
        <f t="shared" si="266"/>
        <v>59</v>
      </c>
      <c r="D730" s="151">
        <f t="shared" ref="D730:I731" si="269">D732</f>
        <v>59</v>
      </c>
      <c r="E730" s="151">
        <f t="shared" si="269"/>
        <v>0</v>
      </c>
      <c r="F730" s="151">
        <f t="shared" si="269"/>
        <v>0</v>
      </c>
      <c r="G730" s="151">
        <f t="shared" si="269"/>
        <v>0</v>
      </c>
      <c r="H730" s="151">
        <f t="shared" si="269"/>
        <v>0</v>
      </c>
      <c r="I730" s="151">
        <f t="shared" si="269"/>
        <v>0</v>
      </c>
    </row>
    <row r="731" spans="1:15" s="112" customFormat="1">
      <c r="A731" s="152"/>
      <c r="B731" s="153" t="s">
        <v>20</v>
      </c>
      <c r="C731" s="151">
        <f t="shared" si="266"/>
        <v>59</v>
      </c>
      <c r="D731" s="151">
        <f t="shared" si="269"/>
        <v>59</v>
      </c>
      <c r="E731" s="146">
        <f t="shared" si="269"/>
        <v>0</v>
      </c>
      <c r="F731" s="151">
        <f t="shared" si="269"/>
        <v>0</v>
      </c>
      <c r="G731" s="151">
        <f t="shared" si="269"/>
        <v>0</v>
      </c>
      <c r="H731" s="151">
        <f t="shared" si="269"/>
        <v>0</v>
      </c>
      <c r="I731" s="151">
        <f t="shared" si="269"/>
        <v>0</v>
      </c>
    </row>
    <row r="732" spans="1:15" s="214" customFormat="1">
      <c r="A732" s="286" t="s">
        <v>1011</v>
      </c>
      <c r="B732" s="70" t="s">
        <v>19</v>
      </c>
      <c r="C732" s="95">
        <f t="shared" si="266"/>
        <v>59</v>
      </c>
      <c r="D732" s="95">
        <f>D734+D736</f>
        <v>59</v>
      </c>
      <c r="E732" s="95">
        <f t="shared" ref="E732:I733" si="270">E734+E736</f>
        <v>0</v>
      </c>
      <c r="F732" s="95">
        <f t="shared" si="270"/>
        <v>0</v>
      </c>
      <c r="G732" s="95">
        <f t="shared" si="270"/>
        <v>0</v>
      </c>
      <c r="H732" s="95">
        <f t="shared" si="270"/>
        <v>0</v>
      </c>
      <c r="I732" s="95">
        <f t="shared" si="270"/>
        <v>0</v>
      </c>
    </row>
    <row r="733" spans="1:15" s="214" customFormat="1">
      <c r="A733" s="68"/>
      <c r="B733" s="69" t="s">
        <v>20</v>
      </c>
      <c r="C733" s="95">
        <f t="shared" si="266"/>
        <v>59</v>
      </c>
      <c r="D733" s="95">
        <f>D735+D737</f>
        <v>59</v>
      </c>
      <c r="E733" s="95">
        <f t="shared" si="270"/>
        <v>0</v>
      </c>
      <c r="F733" s="95">
        <f t="shared" si="270"/>
        <v>0</v>
      </c>
      <c r="G733" s="95">
        <f t="shared" si="270"/>
        <v>0</v>
      </c>
      <c r="H733" s="95">
        <f t="shared" si="270"/>
        <v>0</v>
      </c>
      <c r="I733" s="95">
        <f t="shared" si="270"/>
        <v>0</v>
      </c>
    </row>
    <row r="734" spans="1:15" s="322" customFormat="1" ht="15">
      <c r="A734" s="572" t="s">
        <v>180</v>
      </c>
      <c r="B734" s="299" t="s">
        <v>19</v>
      </c>
      <c r="C734" s="312">
        <f t="shared" si="266"/>
        <v>4</v>
      </c>
      <c r="D734" s="312">
        <v>4</v>
      </c>
      <c r="E734" s="312">
        <v>0</v>
      </c>
      <c r="F734" s="312">
        <v>0</v>
      </c>
      <c r="G734" s="312">
        <v>0</v>
      </c>
      <c r="H734" s="312">
        <v>0</v>
      </c>
      <c r="I734" s="312">
        <v>0</v>
      </c>
      <c r="J734" s="815"/>
      <c r="K734" s="816"/>
      <c r="L734" s="816"/>
      <c r="M734" s="816"/>
      <c r="N734" s="816"/>
      <c r="O734" s="816"/>
    </row>
    <row r="735" spans="1:15" s="322" customFormat="1">
      <c r="A735" s="267"/>
      <c r="B735" s="282" t="s">
        <v>20</v>
      </c>
      <c r="C735" s="312">
        <f t="shared" si="266"/>
        <v>4</v>
      </c>
      <c r="D735" s="312">
        <v>4</v>
      </c>
      <c r="E735" s="312">
        <v>0</v>
      </c>
      <c r="F735" s="312">
        <v>0</v>
      </c>
      <c r="G735" s="312">
        <v>0</v>
      </c>
      <c r="H735" s="312">
        <v>0</v>
      </c>
      <c r="I735" s="312">
        <v>0</v>
      </c>
      <c r="J735" s="815"/>
      <c r="K735" s="816"/>
      <c r="L735" s="816"/>
      <c r="M735" s="816"/>
      <c r="N735" s="816"/>
      <c r="O735" s="816"/>
    </row>
    <row r="736" spans="1:15" s="322" customFormat="1" ht="15">
      <c r="A736" s="568" t="s">
        <v>353</v>
      </c>
      <c r="B736" s="299" t="s">
        <v>19</v>
      </c>
      <c r="C736" s="312">
        <f t="shared" si="266"/>
        <v>55</v>
      </c>
      <c r="D736" s="312">
        <v>55</v>
      </c>
      <c r="E736" s="312">
        <v>0</v>
      </c>
      <c r="F736" s="312">
        <v>0</v>
      </c>
      <c r="G736" s="312">
        <v>0</v>
      </c>
      <c r="H736" s="312">
        <v>0</v>
      </c>
      <c r="I736" s="312">
        <v>0</v>
      </c>
      <c r="J736" s="817"/>
      <c r="K736" s="818"/>
      <c r="L736" s="818"/>
      <c r="M736" s="818"/>
      <c r="N736" s="818"/>
      <c r="O736" s="818"/>
    </row>
    <row r="737" spans="1:15" s="255" customFormat="1">
      <c r="A737" s="68"/>
      <c r="B737" s="69" t="s">
        <v>20</v>
      </c>
      <c r="C737" s="95">
        <f t="shared" si="266"/>
        <v>55</v>
      </c>
      <c r="D737" s="95">
        <v>55</v>
      </c>
      <c r="E737" s="71">
        <v>0</v>
      </c>
      <c r="F737" s="95">
        <v>0</v>
      </c>
      <c r="G737" s="95">
        <v>0</v>
      </c>
      <c r="H737" s="95">
        <v>0</v>
      </c>
      <c r="I737" s="95">
        <v>0</v>
      </c>
      <c r="J737" s="817"/>
      <c r="K737" s="818"/>
      <c r="L737" s="818"/>
      <c r="M737" s="818"/>
      <c r="N737" s="818"/>
      <c r="O737" s="818"/>
    </row>
    <row r="738" spans="1:15" s="147" customFormat="1">
      <c r="A738" s="154" t="s">
        <v>51</v>
      </c>
      <c r="B738" s="145" t="s">
        <v>19</v>
      </c>
      <c r="C738" s="146">
        <f t="shared" si="266"/>
        <v>4</v>
      </c>
      <c r="D738" s="146">
        <f>D740</f>
        <v>2</v>
      </c>
      <c r="E738" s="146">
        <f t="shared" ref="E738:I739" si="271">E740</f>
        <v>2</v>
      </c>
      <c r="F738" s="146">
        <f t="shared" si="271"/>
        <v>0</v>
      </c>
      <c r="G738" s="146">
        <f t="shared" si="271"/>
        <v>0</v>
      </c>
      <c r="H738" s="146">
        <f t="shared" si="271"/>
        <v>0</v>
      </c>
      <c r="I738" s="146">
        <f t="shared" si="271"/>
        <v>0</v>
      </c>
    </row>
    <row r="739" spans="1:15" s="147" customFormat="1">
      <c r="A739" s="155"/>
      <c r="B739" s="148" t="s">
        <v>20</v>
      </c>
      <c r="C739" s="146">
        <f t="shared" si="266"/>
        <v>4</v>
      </c>
      <c r="D739" s="146">
        <f>D741</f>
        <v>2</v>
      </c>
      <c r="E739" s="146">
        <f t="shared" si="271"/>
        <v>2</v>
      </c>
      <c r="F739" s="146">
        <f t="shared" si="271"/>
        <v>0</v>
      </c>
      <c r="G739" s="146">
        <f t="shared" si="271"/>
        <v>0</v>
      </c>
      <c r="H739" s="146">
        <f t="shared" si="271"/>
        <v>0</v>
      </c>
      <c r="I739" s="146">
        <f t="shared" si="271"/>
        <v>0</v>
      </c>
    </row>
    <row r="740" spans="1:15" s="214" customFormat="1">
      <c r="A740" s="286" t="s">
        <v>1011</v>
      </c>
      <c r="B740" s="70" t="s">
        <v>19</v>
      </c>
      <c r="C740" s="95">
        <f t="shared" si="266"/>
        <v>4</v>
      </c>
      <c r="D740" s="95">
        <f>D742+D744+D746</f>
        <v>2</v>
      </c>
      <c r="E740" s="95">
        <f t="shared" ref="E740:I740" si="272">E742+E744+E746</f>
        <v>2</v>
      </c>
      <c r="F740" s="95">
        <f t="shared" si="272"/>
        <v>0</v>
      </c>
      <c r="G740" s="95">
        <f t="shared" si="272"/>
        <v>0</v>
      </c>
      <c r="H740" s="95">
        <f t="shared" si="272"/>
        <v>0</v>
      </c>
      <c r="I740" s="95">
        <f t="shared" si="272"/>
        <v>0</v>
      </c>
    </row>
    <row r="741" spans="1:15" s="214" customFormat="1">
      <c r="A741" s="68"/>
      <c r="B741" s="69" t="s">
        <v>20</v>
      </c>
      <c r="C741" s="95">
        <f t="shared" si="266"/>
        <v>4</v>
      </c>
      <c r="D741" s="95">
        <f>D743+D745+D747</f>
        <v>2</v>
      </c>
      <c r="E741" s="95">
        <f t="shared" ref="E741:I741" si="273">E743+E745+E747</f>
        <v>2</v>
      </c>
      <c r="F741" s="95">
        <f t="shared" si="273"/>
        <v>0</v>
      </c>
      <c r="G741" s="95">
        <f t="shared" si="273"/>
        <v>0</v>
      </c>
      <c r="H741" s="95">
        <f t="shared" si="273"/>
        <v>0</v>
      </c>
      <c r="I741" s="95">
        <f t="shared" si="273"/>
        <v>0</v>
      </c>
    </row>
    <row r="742" spans="1:15" s="274" customFormat="1" ht="15" customHeight="1">
      <c r="A742" s="566" t="s">
        <v>358</v>
      </c>
      <c r="B742" s="299" t="s">
        <v>19</v>
      </c>
      <c r="C742" s="312">
        <f t="shared" si="266"/>
        <v>2</v>
      </c>
      <c r="D742" s="312">
        <v>2</v>
      </c>
      <c r="E742" s="312">
        <v>0</v>
      </c>
      <c r="F742" s="312">
        <v>0</v>
      </c>
      <c r="G742" s="312">
        <v>0</v>
      </c>
      <c r="H742" s="312">
        <v>0</v>
      </c>
      <c r="I742" s="312">
        <v>0</v>
      </c>
    </row>
    <row r="743" spans="1:15" s="322" customFormat="1">
      <c r="A743" s="249"/>
      <c r="B743" s="270" t="s">
        <v>20</v>
      </c>
      <c r="C743" s="250">
        <f t="shared" si="266"/>
        <v>2</v>
      </c>
      <c r="D743" s="250">
        <v>2</v>
      </c>
      <c r="E743" s="250">
        <v>0</v>
      </c>
      <c r="F743" s="250">
        <v>0</v>
      </c>
      <c r="G743" s="250">
        <v>0</v>
      </c>
      <c r="H743" s="250">
        <v>0</v>
      </c>
      <c r="I743" s="250">
        <v>0</v>
      </c>
    </row>
    <row r="744" spans="1:15" s="274" customFormat="1" ht="15" customHeight="1">
      <c r="A744" s="566" t="s">
        <v>744</v>
      </c>
      <c r="B744" s="299" t="s">
        <v>19</v>
      </c>
      <c r="C744" s="312">
        <f t="shared" ref="C744:C745" si="274">D744+E744+F744+G744+H744+I744</f>
        <v>1</v>
      </c>
      <c r="D744" s="312">
        <v>0</v>
      </c>
      <c r="E744" s="312">
        <v>1</v>
      </c>
      <c r="F744" s="312">
        <v>0</v>
      </c>
      <c r="G744" s="312">
        <v>0</v>
      </c>
      <c r="H744" s="312">
        <v>0</v>
      </c>
      <c r="I744" s="312">
        <v>0</v>
      </c>
    </row>
    <row r="745" spans="1:15" s="322" customFormat="1">
      <c r="A745" s="249"/>
      <c r="B745" s="270" t="s">
        <v>20</v>
      </c>
      <c r="C745" s="250">
        <f t="shared" si="274"/>
        <v>1</v>
      </c>
      <c r="D745" s="250">
        <v>0</v>
      </c>
      <c r="E745" s="250">
        <v>1</v>
      </c>
      <c r="F745" s="250">
        <v>0</v>
      </c>
      <c r="G745" s="250">
        <v>0</v>
      </c>
      <c r="H745" s="250">
        <v>0</v>
      </c>
      <c r="I745" s="250">
        <v>0</v>
      </c>
    </row>
    <row r="746" spans="1:15" s="274" customFormat="1" ht="15" customHeight="1">
      <c r="A746" s="566" t="s">
        <v>576</v>
      </c>
      <c r="B746" s="299" t="s">
        <v>19</v>
      </c>
      <c r="C746" s="312">
        <f t="shared" ref="C746:C747" si="275">D746+E746+F746+G746+H746+I746</f>
        <v>1</v>
      </c>
      <c r="D746" s="312">
        <v>0</v>
      </c>
      <c r="E746" s="312">
        <v>1</v>
      </c>
      <c r="F746" s="312">
        <v>0</v>
      </c>
      <c r="G746" s="312">
        <v>0</v>
      </c>
      <c r="H746" s="312">
        <v>0</v>
      </c>
      <c r="I746" s="312">
        <v>0</v>
      </c>
    </row>
    <row r="747" spans="1:15" s="191" customFormat="1">
      <c r="A747" s="345"/>
      <c r="B747" s="28" t="s">
        <v>20</v>
      </c>
      <c r="C747" s="85">
        <f t="shared" si="275"/>
        <v>1</v>
      </c>
      <c r="D747" s="85">
        <v>0</v>
      </c>
      <c r="E747" s="85">
        <v>1</v>
      </c>
      <c r="F747" s="85">
        <v>0</v>
      </c>
      <c r="G747" s="85">
        <v>0</v>
      </c>
      <c r="H747" s="85">
        <v>0</v>
      </c>
      <c r="I747" s="85">
        <v>0</v>
      </c>
    </row>
    <row r="748" spans="1:15">
      <c r="A748" s="819" t="s">
        <v>186</v>
      </c>
      <c r="B748" s="820"/>
      <c r="C748" s="820"/>
      <c r="D748" s="820"/>
      <c r="E748" s="820"/>
      <c r="F748" s="820"/>
      <c r="G748" s="820"/>
      <c r="H748" s="820"/>
      <c r="I748" s="821"/>
    </row>
    <row r="749" spans="1:15">
      <c r="A749" s="96" t="s">
        <v>22</v>
      </c>
      <c r="B749" s="240" t="s">
        <v>19</v>
      </c>
      <c r="C749" s="235">
        <f t="shared" ref="C749:C755" si="276">D749+E749+F749+G749+H749+I749</f>
        <v>90.2</v>
      </c>
      <c r="D749" s="235">
        <f t="shared" ref="D749:I758" si="277">D751</f>
        <v>37.200000000000003</v>
      </c>
      <c r="E749" s="235">
        <f t="shared" si="277"/>
        <v>53</v>
      </c>
      <c r="F749" s="235">
        <f t="shared" si="277"/>
        <v>0</v>
      </c>
      <c r="G749" s="235">
        <f t="shared" si="277"/>
        <v>0</v>
      </c>
      <c r="H749" s="235">
        <f t="shared" si="277"/>
        <v>0</v>
      </c>
      <c r="I749" s="235">
        <f t="shared" si="277"/>
        <v>0</v>
      </c>
    </row>
    <row r="750" spans="1:15">
      <c r="A750" s="23" t="s">
        <v>46</v>
      </c>
      <c r="B750" s="241" t="s">
        <v>20</v>
      </c>
      <c r="C750" s="235">
        <f t="shared" si="276"/>
        <v>90.2</v>
      </c>
      <c r="D750" s="235">
        <f t="shared" si="277"/>
        <v>37.200000000000003</v>
      </c>
      <c r="E750" s="235">
        <f t="shared" si="277"/>
        <v>53</v>
      </c>
      <c r="F750" s="235">
        <f t="shared" si="277"/>
        <v>0</v>
      </c>
      <c r="G750" s="235">
        <f t="shared" si="277"/>
        <v>0</v>
      </c>
      <c r="H750" s="235">
        <f t="shared" si="277"/>
        <v>0</v>
      </c>
      <c r="I750" s="235">
        <f t="shared" si="277"/>
        <v>0</v>
      </c>
    </row>
    <row r="751" spans="1:15">
      <c r="A751" s="63" t="s">
        <v>35</v>
      </c>
      <c r="B751" s="201" t="s">
        <v>19</v>
      </c>
      <c r="C751" s="57">
        <f t="shared" si="276"/>
        <v>90.2</v>
      </c>
      <c r="D751" s="57">
        <f t="shared" si="277"/>
        <v>37.200000000000003</v>
      </c>
      <c r="E751" s="57">
        <f t="shared" si="277"/>
        <v>53</v>
      </c>
      <c r="F751" s="57">
        <f t="shared" si="277"/>
        <v>0</v>
      </c>
      <c r="G751" s="57">
        <f t="shared" si="277"/>
        <v>0</v>
      </c>
      <c r="H751" s="57">
        <f t="shared" si="277"/>
        <v>0</v>
      </c>
      <c r="I751" s="57">
        <f t="shared" si="277"/>
        <v>0</v>
      </c>
    </row>
    <row r="752" spans="1:15">
      <c r="A752" s="23" t="s">
        <v>56</v>
      </c>
      <c r="B752" s="202" t="s">
        <v>20</v>
      </c>
      <c r="C752" s="57">
        <f t="shared" si="276"/>
        <v>90.2</v>
      </c>
      <c r="D752" s="57">
        <f t="shared" si="277"/>
        <v>37.200000000000003</v>
      </c>
      <c r="E752" s="57">
        <f t="shared" si="277"/>
        <v>53</v>
      </c>
      <c r="F752" s="57">
        <f t="shared" si="277"/>
        <v>0</v>
      </c>
      <c r="G752" s="57">
        <f t="shared" si="277"/>
        <v>0</v>
      </c>
      <c r="H752" s="57">
        <f t="shared" si="277"/>
        <v>0</v>
      </c>
      <c r="I752" s="57">
        <f t="shared" si="277"/>
        <v>0</v>
      </c>
    </row>
    <row r="753" spans="1:9">
      <c r="A753" s="21" t="s">
        <v>76</v>
      </c>
      <c r="B753" s="8" t="s">
        <v>19</v>
      </c>
      <c r="C753" s="57">
        <f t="shared" si="276"/>
        <v>90.2</v>
      </c>
      <c r="D753" s="57">
        <f t="shared" si="277"/>
        <v>37.200000000000003</v>
      </c>
      <c r="E753" s="57">
        <f t="shared" si="277"/>
        <v>53</v>
      </c>
      <c r="F753" s="57">
        <f t="shared" si="277"/>
        <v>0</v>
      </c>
      <c r="G753" s="57">
        <f t="shared" si="277"/>
        <v>0</v>
      </c>
      <c r="H753" s="57">
        <f t="shared" si="277"/>
        <v>0</v>
      </c>
      <c r="I753" s="57">
        <f t="shared" si="277"/>
        <v>0</v>
      </c>
    </row>
    <row r="754" spans="1:9">
      <c r="A754" s="18"/>
      <c r="B754" s="202" t="s">
        <v>20</v>
      </c>
      <c r="C754" s="57">
        <f t="shared" si="276"/>
        <v>90.2</v>
      </c>
      <c r="D754" s="57">
        <f t="shared" si="277"/>
        <v>37.200000000000003</v>
      </c>
      <c r="E754" s="57">
        <f t="shared" si="277"/>
        <v>53</v>
      </c>
      <c r="F754" s="57">
        <f t="shared" si="277"/>
        <v>0</v>
      </c>
      <c r="G754" s="57">
        <f t="shared" si="277"/>
        <v>0</v>
      </c>
      <c r="H754" s="57">
        <f t="shared" si="277"/>
        <v>0</v>
      </c>
      <c r="I754" s="57">
        <f t="shared" si="277"/>
        <v>0</v>
      </c>
    </row>
    <row r="755" spans="1:9">
      <c r="A755" s="33" t="s">
        <v>54</v>
      </c>
      <c r="B755" s="201" t="s">
        <v>19</v>
      </c>
      <c r="C755" s="57">
        <f t="shared" si="276"/>
        <v>90.2</v>
      </c>
      <c r="D755" s="57">
        <f t="shared" ref="D755:I756" si="278">D757+D765+D781</f>
        <v>37.200000000000003</v>
      </c>
      <c r="E755" s="57">
        <f t="shared" si="278"/>
        <v>53</v>
      </c>
      <c r="F755" s="57">
        <f t="shared" si="278"/>
        <v>0</v>
      </c>
      <c r="G755" s="57">
        <f t="shared" si="278"/>
        <v>0</v>
      </c>
      <c r="H755" s="57">
        <f t="shared" si="278"/>
        <v>0</v>
      </c>
      <c r="I755" s="57">
        <f t="shared" si="278"/>
        <v>0</v>
      </c>
    </row>
    <row r="756" spans="1:9">
      <c r="A756" s="14"/>
      <c r="B756" s="202" t="s">
        <v>20</v>
      </c>
      <c r="C756" s="57">
        <f>D756+E756+F756+G756+H756+I756</f>
        <v>90.2</v>
      </c>
      <c r="D756" s="57">
        <f t="shared" si="278"/>
        <v>37.200000000000003</v>
      </c>
      <c r="E756" s="57">
        <f t="shared" si="278"/>
        <v>53</v>
      </c>
      <c r="F756" s="57">
        <f t="shared" si="278"/>
        <v>0</v>
      </c>
      <c r="G756" s="57">
        <f t="shared" si="278"/>
        <v>0</v>
      </c>
      <c r="H756" s="57">
        <f t="shared" si="278"/>
        <v>0</v>
      </c>
      <c r="I756" s="57">
        <f t="shared" si="278"/>
        <v>0</v>
      </c>
    </row>
    <row r="757" spans="1:9" s="112" customFormat="1">
      <c r="A757" s="156" t="s">
        <v>50</v>
      </c>
      <c r="B757" s="150" t="s">
        <v>19</v>
      </c>
      <c r="C757" s="151">
        <f t="shared" ref="C757:C759" si="279">D757+E757+F757+G757+H757+I757</f>
        <v>10</v>
      </c>
      <c r="D757" s="151">
        <f>D759</f>
        <v>10</v>
      </c>
      <c r="E757" s="151">
        <f t="shared" si="277"/>
        <v>0</v>
      </c>
      <c r="F757" s="151">
        <f t="shared" si="277"/>
        <v>0</v>
      </c>
      <c r="G757" s="151">
        <f t="shared" si="277"/>
        <v>0</v>
      </c>
      <c r="H757" s="151">
        <f t="shared" si="277"/>
        <v>0</v>
      </c>
      <c r="I757" s="151">
        <f t="shared" si="277"/>
        <v>0</v>
      </c>
    </row>
    <row r="758" spans="1:9" s="112" customFormat="1">
      <c r="A758" s="152"/>
      <c r="B758" s="153" t="s">
        <v>20</v>
      </c>
      <c r="C758" s="151">
        <f t="shared" si="279"/>
        <v>10</v>
      </c>
      <c r="D758" s="151">
        <f>D760</f>
        <v>10</v>
      </c>
      <c r="E758" s="151">
        <f t="shared" si="277"/>
        <v>0</v>
      </c>
      <c r="F758" s="151">
        <f t="shared" si="277"/>
        <v>0</v>
      </c>
      <c r="G758" s="151">
        <f t="shared" si="277"/>
        <v>0</v>
      </c>
      <c r="H758" s="151">
        <f t="shared" si="277"/>
        <v>0</v>
      </c>
      <c r="I758" s="151">
        <f t="shared" si="277"/>
        <v>0</v>
      </c>
    </row>
    <row r="759" spans="1:9">
      <c r="A759" s="421" t="s">
        <v>350</v>
      </c>
      <c r="B759" s="201" t="s">
        <v>19</v>
      </c>
      <c r="C759" s="57">
        <f t="shared" si="279"/>
        <v>10</v>
      </c>
      <c r="D759" s="57">
        <f>D761+D763</f>
        <v>10</v>
      </c>
      <c r="E759" s="57">
        <f t="shared" ref="E759:I759" si="280">E761+E763</f>
        <v>0</v>
      </c>
      <c r="F759" s="57">
        <f t="shared" si="280"/>
        <v>0</v>
      </c>
      <c r="G759" s="57">
        <f t="shared" si="280"/>
        <v>0</v>
      </c>
      <c r="H759" s="57">
        <f t="shared" si="280"/>
        <v>0</v>
      </c>
      <c r="I759" s="57">
        <f t="shared" si="280"/>
        <v>0</v>
      </c>
    </row>
    <row r="760" spans="1:9">
      <c r="A760" s="14"/>
      <c r="B760" s="202" t="s">
        <v>20</v>
      </c>
      <c r="C760" s="57">
        <f>D760+E760+F760+G760+H760+I760</f>
        <v>10</v>
      </c>
      <c r="D760" s="57">
        <f>D762+D764</f>
        <v>10</v>
      </c>
      <c r="E760" s="57">
        <f t="shared" ref="E760:I760" si="281">E762+E764</f>
        <v>0</v>
      </c>
      <c r="F760" s="57">
        <f t="shared" si="281"/>
        <v>0</v>
      </c>
      <c r="G760" s="57">
        <f t="shared" si="281"/>
        <v>0</v>
      </c>
      <c r="H760" s="57">
        <f t="shared" si="281"/>
        <v>0</v>
      </c>
      <c r="I760" s="57">
        <f t="shared" si="281"/>
        <v>0</v>
      </c>
    </row>
    <row r="761" spans="1:9" s="274" customFormat="1" ht="15">
      <c r="A761" s="567" t="s">
        <v>351</v>
      </c>
      <c r="B761" s="299" t="s">
        <v>19</v>
      </c>
      <c r="C761" s="312">
        <f t="shared" ref="C761" si="282">D761+E761+F761+G761+H761+I761</f>
        <v>5</v>
      </c>
      <c r="D761" s="312">
        <v>5</v>
      </c>
      <c r="E761" s="312">
        <v>0</v>
      </c>
      <c r="F761" s="312">
        <v>0</v>
      </c>
      <c r="G761" s="312">
        <v>0</v>
      </c>
      <c r="H761" s="312">
        <v>0</v>
      </c>
      <c r="I761" s="312">
        <v>0</v>
      </c>
    </row>
    <row r="762" spans="1:9" s="274" customFormat="1" ht="14.25">
      <c r="A762" s="573"/>
      <c r="B762" s="282" t="s">
        <v>20</v>
      </c>
      <c r="C762" s="312">
        <f>D762+E762+F762+G762+H762+I762</f>
        <v>5</v>
      </c>
      <c r="D762" s="312">
        <v>5</v>
      </c>
      <c r="E762" s="312">
        <v>0</v>
      </c>
      <c r="F762" s="312">
        <v>0</v>
      </c>
      <c r="G762" s="312">
        <v>0</v>
      </c>
      <c r="H762" s="312">
        <v>0</v>
      </c>
      <c r="I762" s="312">
        <v>0</v>
      </c>
    </row>
    <row r="763" spans="1:9" s="274" customFormat="1" ht="15">
      <c r="A763" s="567" t="s">
        <v>352</v>
      </c>
      <c r="B763" s="299" t="s">
        <v>19</v>
      </c>
      <c r="C763" s="312">
        <f t="shared" ref="C763" si="283">D763+E763+F763+G763+H763+I763</f>
        <v>5</v>
      </c>
      <c r="D763" s="312">
        <v>5</v>
      </c>
      <c r="E763" s="312">
        <v>0</v>
      </c>
      <c r="F763" s="312">
        <v>0</v>
      </c>
      <c r="G763" s="312">
        <v>0</v>
      </c>
      <c r="H763" s="312">
        <v>0</v>
      </c>
      <c r="I763" s="312">
        <v>0</v>
      </c>
    </row>
    <row r="764" spans="1:9" s="22" customFormat="1">
      <c r="A764" s="14"/>
      <c r="B764" s="69" t="s">
        <v>20</v>
      </c>
      <c r="C764" s="71">
        <f>D764+E764+F764+G764+H764+I764</f>
        <v>5</v>
      </c>
      <c r="D764" s="71">
        <v>5</v>
      </c>
      <c r="E764" s="71">
        <v>0</v>
      </c>
      <c r="F764" s="71">
        <v>0</v>
      </c>
      <c r="G764" s="71">
        <v>0</v>
      </c>
      <c r="H764" s="71">
        <v>0</v>
      </c>
      <c r="I764" s="71">
        <v>0</v>
      </c>
    </row>
    <row r="765" spans="1:9" s="112" customFormat="1">
      <c r="A765" s="156" t="s">
        <v>53</v>
      </c>
      <c r="B765" s="150" t="s">
        <v>19</v>
      </c>
      <c r="C765" s="151">
        <f t="shared" ref="C765:C767" si="284">D765+E765+F765+G765+H765+I765</f>
        <v>76.2</v>
      </c>
      <c r="D765" s="151">
        <f>D767+D775</f>
        <v>26.2</v>
      </c>
      <c r="E765" s="151">
        <f t="shared" ref="E765:I766" si="285">E767+E775</f>
        <v>50</v>
      </c>
      <c r="F765" s="151">
        <f t="shared" si="285"/>
        <v>0</v>
      </c>
      <c r="G765" s="151">
        <f t="shared" si="285"/>
        <v>0</v>
      </c>
      <c r="H765" s="151">
        <f t="shared" si="285"/>
        <v>0</v>
      </c>
      <c r="I765" s="151">
        <f t="shared" si="285"/>
        <v>0</v>
      </c>
    </row>
    <row r="766" spans="1:9" s="112" customFormat="1">
      <c r="A766" s="152"/>
      <c r="B766" s="153" t="s">
        <v>20</v>
      </c>
      <c r="C766" s="151">
        <f t="shared" si="284"/>
        <v>76.2</v>
      </c>
      <c r="D766" s="151">
        <f>D768+D776</f>
        <v>26.2</v>
      </c>
      <c r="E766" s="151">
        <f t="shared" si="285"/>
        <v>50</v>
      </c>
      <c r="F766" s="151">
        <f t="shared" si="285"/>
        <v>0</v>
      </c>
      <c r="G766" s="151">
        <f t="shared" si="285"/>
        <v>0</v>
      </c>
      <c r="H766" s="151">
        <f t="shared" si="285"/>
        <v>0</v>
      </c>
      <c r="I766" s="151">
        <f t="shared" si="285"/>
        <v>0</v>
      </c>
    </row>
    <row r="767" spans="1:9" ht="14.25">
      <c r="A767" s="464" t="s">
        <v>600</v>
      </c>
      <c r="B767" s="201" t="s">
        <v>19</v>
      </c>
      <c r="C767" s="57">
        <f t="shared" si="284"/>
        <v>12.2</v>
      </c>
      <c r="D767" s="57">
        <f>D769+D771+D773</f>
        <v>12.2</v>
      </c>
      <c r="E767" s="57">
        <f t="shared" ref="E767:I768" si="286">E769+E771+E773</f>
        <v>0</v>
      </c>
      <c r="F767" s="57">
        <f t="shared" si="286"/>
        <v>0</v>
      </c>
      <c r="G767" s="57">
        <f t="shared" si="286"/>
        <v>0</v>
      </c>
      <c r="H767" s="57">
        <f t="shared" si="286"/>
        <v>0</v>
      </c>
      <c r="I767" s="57">
        <f t="shared" si="286"/>
        <v>0</v>
      </c>
    </row>
    <row r="768" spans="1:9">
      <c r="A768" s="14"/>
      <c r="B768" s="202" t="s">
        <v>20</v>
      </c>
      <c r="C768" s="57">
        <f>D768+E768+F768+G768+H768+I768</f>
        <v>12.2</v>
      </c>
      <c r="D768" s="57">
        <f>D770+D772+D774</f>
        <v>12.2</v>
      </c>
      <c r="E768" s="57">
        <f t="shared" si="286"/>
        <v>0</v>
      </c>
      <c r="F768" s="57">
        <f t="shared" si="286"/>
        <v>0</v>
      </c>
      <c r="G768" s="57">
        <f t="shared" si="286"/>
        <v>0</v>
      </c>
      <c r="H768" s="57">
        <f t="shared" si="286"/>
        <v>0</v>
      </c>
      <c r="I768" s="57">
        <f t="shared" si="286"/>
        <v>0</v>
      </c>
    </row>
    <row r="769" spans="1:9" s="274" customFormat="1" ht="15">
      <c r="A769" s="571" t="s">
        <v>507</v>
      </c>
      <c r="B769" s="299" t="s">
        <v>19</v>
      </c>
      <c r="C769" s="312">
        <f t="shared" ref="C769" si="287">D769+E769+F769+G769+H769+I769</f>
        <v>6.3</v>
      </c>
      <c r="D769" s="312">
        <v>6.3</v>
      </c>
      <c r="E769" s="312">
        <v>0</v>
      </c>
      <c r="F769" s="312">
        <v>0</v>
      </c>
      <c r="G769" s="312">
        <v>0</v>
      </c>
      <c r="H769" s="312">
        <v>0</v>
      </c>
      <c r="I769" s="312">
        <v>0</v>
      </c>
    </row>
    <row r="770" spans="1:9" s="274" customFormat="1" ht="14.25">
      <c r="A770" s="573"/>
      <c r="B770" s="282" t="s">
        <v>20</v>
      </c>
      <c r="C770" s="312">
        <f>D770+E770+F770+G770+H770+I770</f>
        <v>6.3</v>
      </c>
      <c r="D770" s="312">
        <v>6.3</v>
      </c>
      <c r="E770" s="312">
        <v>0</v>
      </c>
      <c r="F770" s="312">
        <v>0</v>
      </c>
      <c r="G770" s="312">
        <v>0</v>
      </c>
      <c r="H770" s="312">
        <v>0</v>
      </c>
      <c r="I770" s="312">
        <v>0</v>
      </c>
    </row>
    <row r="771" spans="1:9" s="274" customFormat="1" ht="15">
      <c r="A771" s="571" t="s">
        <v>508</v>
      </c>
      <c r="B771" s="299" t="s">
        <v>19</v>
      </c>
      <c r="C771" s="312">
        <f t="shared" ref="C771" si="288">D771+E771+F771+G771+H771+I771</f>
        <v>3.4</v>
      </c>
      <c r="D771" s="312">
        <v>3.4</v>
      </c>
      <c r="E771" s="312">
        <v>0</v>
      </c>
      <c r="F771" s="312">
        <v>0</v>
      </c>
      <c r="G771" s="312">
        <v>0</v>
      </c>
      <c r="H771" s="312">
        <v>0</v>
      </c>
      <c r="I771" s="312">
        <v>0</v>
      </c>
    </row>
    <row r="772" spans="1:9" s="274" customFormat="1" ht="14.25">
      <c r="A772" s="573"/>
      <c r="B772" s="282" t="s">
        <v>20</v>
      </c>
      <c r="C772" s="312">
        <f>D772+E772+F772+G772+H772+I772</f>
        <v>3.4</v>
      </c>
      <c r="D772" s="312">
        <v>3.4</v>
      </c>
      <c r="E772" s="312">
        <v>0</v>
      </c>
      <c r="F772" s="312">
        <v>0</v>
      </c>
      <c r="G772" s="312">
        <v>0</v>
      </c>
      <c r="H772" s="312">
        <v>0</v>
      </c>
      <c r="I772" s="312">
        <v>0</v>
      </c>
    </row>
    <row r="773" spans="1:9" s="274" customFormat="1" ht="15">
      <c r="A773" s="571" t="s">
        <v>509</v>
      </c>
      <c r="B773" s="299" t="s">
        <v>19</v>
      </c>
      <c r="C773" s="312">
        <f t="shared" ref="C773" si="289">D773+E773+F773+G773+H773+I773</f>
        <v>2.5</v>
      </c>
      <c r="D773" s="312">
        <v>2.5</v>
      </c>
      <c r="E773" s="312">
        <v>0</v>
      </c>
      <c r="F773" s="312">
        <v>0</v>
      </c>
      <c r="G773" s="312">
        <v>0</v>
      </c>
      <c r="H773" s="312">
        <v>0</v>
      </c>
      <c r="I773" s="312">
        <v>0</v>
      </c>
    </row>
    <row r="774" spans="1:9" s="22" customFormat="1" ht="14.25">
      <c r="A774" s="458"/>
      <c r="B774" s="69" t="s">
        <v>20</v>
      </c>
      <c r="C774" s="71">
        <f>D774+E774+F774+G774+H774+I774</f>
        <v>2.5</v>
      </c>
      <c r="D774" s="71">
        <v>2.5</v>
      </c>
      <c r="E774" s="71">
        <v>0</v>
      </c>
      <c r="F774" s="71">
        <v>0</v>
      </c>
      <c r="G774" s="71">
        <v>0</v>
      </c>
      <c r="H774" s="71">
        <v>0</v>
      </c>
      <c r="I774" s="71">
        <v>0</v>
      </c>
    </row>
    <row r="775" spans="1:9">
      <c r="A775" s="421" t="s">
        <v>601</v>
      </c>
      <c r="B775" s="201" t="s">
        <v>19</v>
      </c>
      <c r="C775" s="57">
        <f t="shared" ref="C775" si="290">D775+E775+F775+G775+H775+I775</f>
        <v>64</v>
      </c>
      <c r="D775" s="57">
        <f>D777+D779</f>
        <v>14</v>
      </c>
      <c r="E775" s="57">
        <f t="shared" ref="E775:I776" si="291">E777+E779</f>
        <v>50</v>
      </c>
      <c r="F775" s="57">
        <f t="shared" si="291"/>
        <v>0</v>
      </c>
      <c r="G775" s="57">
        <f t="shared" si="291"/>
        <v>0</v>
      </c>
      <c r="H775" s="57">
        <f t="shared" si="291"/>
        <v>0</v>
      </c>
      <c r="I775" s="57">
        <f t="shared" si="291"/>
        <v>0</v>
      </c>
    </row>
    <row r="776" spans="1:9">
      <c r="A776" s="14"/>
      <c r="B776" s="202" t="s">
        <v>20</v>
      </c>
      <c r="C776" s="57">
        <f>D776+E776+F776+G776+H776+I776</f>
        <v>64</v>
      </c>
      <c r="D776" s="57">
        <f>D778+D780</f>
        <v>14</v>
      </c>
      <c r="E776" s="57">
        <f t="shared" si="291"/>
        <v>50</v>
      </c>
      <c r="F776" s="57">
        <f t="shared" si="291"/>
        <v>0</v>
      </c>
      <c r="G776" s="57">
        <f t="shared" si="291"/>
        <v>0</v>
      </c>
      <c r="H776" s="57">
        <f t="shared" si="291"/>
        <v>0</v>
      </c>
      <c r="I776" s="57">
        <f t="shared" si="291"/>
        <v>0</v>
      </c>
    </row>
    <row r="777" spans="1:9" s="274" customFormat="1" ht="15">
      <c r="A777" s="567" t="s">
        <v>602</v>
      </c>
      <c r="B777" s="299" t="s">
        <v>19</v>
      </c>
      <c r="C777" s="312">
        <f t="shared" ref="C777" si="292">D777+E777+F777+G777+H777+I777</f>
        <v>61</v>
      </c>
      <c r="D777" s="312">
        <v>11</v>
      </c>
      <c r="E777" s="312">
        <v>50</v>
      </c>
      <c r="F777" s="312">
        <v>0</v>
      </c>
      <c r="G777" s="312">
        <v>0</v>
      </c>
      <c r="H777" s="312">
        <v>0</v>
      </c>
      <c r="I777" s="312">
        <v>0</v>
      </c>
    </row>
    <row r="778" spans="1:9" s="274" customFormat="1" ht="14.25">
      <c r="A778" s="573"/>
      <c r="B778" s="282" t="s">
        <v>20</v>
      </c>
      <c r="C778" s="312">
        <f>D778+E778+F778+G778+H778+I778</f>
        <v>61</v>
      </c>
      <c r="D778" s="312">
        <v>11</v>
      </c>
      <c r="E778" s="312">
        <v>50</v>
      </c>
      <c r="F778" s="312">
        <v>0</v>
      </c>
      <c r="G778" s="312">
        <v>0</v>
      </c>
      <c r="H778" s="312">
        <v>0</v>
      </c>
      <c r="I778" s="312">
        <v>0</v>
      </c>
    </row>
    <row r="779" spans="1:9" s="274" customFormat="1" ht="15">
      <c r="A779" s="571" t="s">
        <v>509</v>
      </c>
      <c r="B779" s="299" t="s">
        <v>19</v>
      </c>
      <c r="C779" s="312">
        <f t="shared" ref="C779" si="293">D779+E779+F779+G779+H779+I779</f>
        <v>3</v>
      </c>
      <c r="D779" s="312">
        <v>3</v>
      </c>
      <c r="E779" s="312">
        <v>0</v>
      </c>
      <c r="F779" s="312">
        <v>0</v>
      </c>
      <c r="G779" s="312">
        <v>0</v>
      </c>
      <c r="H779" s="312">
        <v>0</v>
      </c>
      <c r="I779" s="312">
        <v>0</v>
      </c>
    </row>
    <row r="780" spans="1:9" s="22" customFormat="1" ht="14.25">
      <c r="A780" s="458"/>
      <c r="B780" s="69" t="s">
        <v>20</v>
      </c>
      <c r="C780" s="71">
        <f>D780+E780+F780+G780+H780+I780</f>
        <v>3</v>
      </c>
      <c r="D780" s="71">
        <v>3</v>
      </c>
      <c r="E780" s="71">
        <v>0</v>
      </c>
      <c r="F780" s="71">
        <v>0</v>
      </c>
      <c r="G780" s="71">
        <v>0</v>
      </c>
      <c r="H780" s="71">
        <v>0</v>
      </c>
      <c r="I780" s="71">
        <v>0</v>
      </c>
    </row>
    <row r="781" spans="1:9" s="112" customFormat="1">
      <c r="A781" s="154" t="s">
        <v>51</v>
      </c>
      <c r="B781" s="150" t="s">
        <v>19</v>
      </c>
      <c r="C781" s="151">
        <f t="shared" ref="C781:C783" si="294">D781+E781+F781+G781+H781+I781</f>
        <v>4</v>
      </c>
      <c r="D781" s="151">
        <f>D783+D787</f>
        <v>1</v>
      </c>
      <c r="E781" s="151">
        <f t="shared" ref="E781:I781" si="295">E783+E787</f>
        <v>3</v>
      </c>
      <c r="F781" s="151">
        <f t="shared" si="295"/>
        <v>0</v>
      </c>
      <c r="G781" s="151">
        <f t="shared" si="295"/>
        <v>0</v>
      </c>
      <c r="H781" s="151">
        <f t="shared" si="295"/>
        <v>0</v>
      </c>
      <c r="I781" s="151">
        <f t="shared" si="295"/>
        <v>0</v>
      </c>
    </row>
    <row r="782" spans="1:9" s="112" customFormat="1">
      <c r="A782" s="152"/>
      <c r="B782" s="153" t="s">
        <v>20</v>
      </c>
      <c r="C782" s="151">
        <f t="shared" si="294"/>
        <v>4</v>
      </c>
      <c r="D782" s="151">
        <f>D784+D788</f>
        <v>1</v>
      </c>
      <c r="E782" s="151">
        <f t="shared" ref="E782:I782" si="296">E784+E788</f>
        <v>3</v>
      </c>
      <c r="F782" s="151">
        <f t="shared" si="296"/>
        <v>0</v>
      </c>
      <c r="G782" s="151">
        <f t="shared" si="296"/>
        <v>0</v>
      </c>
      <c r="H782" s="151">
        <f t="shared" si="296"/>
        <v>0</v>
      </c>
      <c r="I782" s="151">
        <f t="shared" si="296"/>
        <v>0</v>
      </c>
    </row>
    <row r="783" spans="1:9">
      <c r="A783" s="421" t="s">
        <v>746</v>
      </c>
      <c r="B783" s="201" t="s">
        <v>19</v>
      </c>
      <c r="C783" s="57">
        <f t="shared" si="294"/>
        <v>1</v>
      </c>
      <c r="D783" s="57">
        <f>D785</f>
        <v>1</v>
      </c>
      <c r="E783" s="57">
        <f t="shared" ref="E783:I784" si="297">E785</f>
        <v>0</v>
      </c>
      <c r="F783" s="57">
        <f t="shared" si="297"/>
        <v>0</v>
      </c>
      <c r="G783" s="57">
        <f t="shared" si="297"/>
        <v>0</v>
      </c>
      <c r="H783" s="57">
        <f t="shared" si="297"/>
        <v>0</v>
      </c>
      <c r="I783" s="57">
        <f t="shared" si="297"/>
        <v>0</v>
      </c>
    </row>
    <row r="784" spans="1:9">
      <c r="A784" s="14"/>
      <c r="B784" s="202" t="s">
        <v>20</v>
      </c>
      <c r="C784" s="57">
        <f>D784+E784+F784+G784+H784+I784</f>
        <v>1</v>
      </c>
      <c r="D784" s="57">
        <f>D786</f>
        <v>1</v>
      </c>
      <c r="E784" s="57">
        <f t="shared" si="297"/>
        <v>0</v>
      </c>
      <c r="F784" s="57">
        <f t="shared" si="297"/>
        <v>0</v>
      </c>
      <c r="G784" s="57">
        <f t="shared" si="297"/>
        <v>0</v>
      </c>
      <c r="H784" s="57">
        <f t="shared" si="297"/>
        <v>0</v>
      </c>
      <c r="I784" s="57">
        <f t="shared" si="297"/>
        <v>0</v>
      </c>
    </row>
    <row r="785" spans="1:9" s="274" customFormat="1" ht="15">
      <c r="A785" s="567" t="s">
        <v>562</v>
      </c>
      <c r="B785" s="299" t="s">
        <v>19</v>
      </c>
      <c r="C785" s="312">
        <f t="shared" ref="C785" si="298">D785+E785+F785+G785+H785+I785</f>
        <v>1</v>
      </c>
      <c r="D785" s="312">
        <v>1</v>
      </c>
      <c r="E785" s="312">
        <v>0</v>
      </c>
      <c r="F785" s="312">
        <v>0</v>
      </c>
      <c r="G785" s="312">
        <v>0</v>
      </c>
      <c r="H785" s="312">
        <v>0</v>
      </c>
      <c r="I785" s="312">
        <v>0</v>
      </c>
    </row>
    <row r="786" spans="1:9" s="274" customFormat="1" ht="14.25">
      <c r="A786" s="573"/>
      <c r="B786" s="282" t="s">
        <v>20</v>
      </c>
      <c r="C786" s="312">
        <f>D786+E786+F786+G786+H786+I786</f>
        <v>1</v>
      </c>
      <c r="D786" s="312">
        <v>1</v>
      </c>
      <c r="E786" s="312">
        <v>0</v>
      </c>
      <c r="F786" s="312">
        <v>0</v>
      </c>
      <c r="G786" s="312">
        <v>0</v>
      </c>
      <c r="H786" s="312">
        <v>0</v>
      </c>
      <c r="I786" s="312">
        <v>0</v>
      </c>
    </row>
    <row r="787" spans="1:9" s="274" customFormat="1" ht="14.25">
      <c r="A787" s="574" t="s">
        <v>745</v>
      </c>
      <c r="B787" s="299" t="s">
        <v>19</v>
      </c>
      <c r="C787" s="312">
        <f t="shared" ref="C787" si="299">D787+E787+F787+G787+H787+I787</f>
        <v>3</v>
      </c>
      <c r="D787" s="312">
        <f>D789</f>
        <v>0</v>
      </c>
      <c r="E787" s="312">
        <f t="shared" ref="E787:I787" si="300">E789</f>
        <v>3</v>
      </c>
      <c r="F787" s="312">
        <f t="shared" si="300"/>
        <v>0</v>
      </c>
      <c r="G787" s="312">
        <f t="shared" si="300"/>
        <v>0</v>
      </c>
      <c r="H787" s="312">
        <f t="shared" si="300"/>
        <v>0</v>
      </c>
      <c r="I787" s="312">
        <f t="shared" si="300"/>
        <v>0</v>
      </c>
    </row>
    <row r="788" spans="1:9" s="274" customFormat="1">
      <c r="A788" s="268"/>
      <c r="B788" s="282" t="s">
        <v>20</v>
      </c>
      <c r="C788" s="312">
        <f>D788+E788+F788+G788+H788+I788</f>
        <v>3</v>
      </c>
      <c r="D788" s="312">
        <f>D790</f>
        <v>0</v>
      </c>
      <c r="E788" s="312">
        <f t="shared" ref="E788:I788" si="301">E790</f>
        <v>3</v>
      </c>
      <c r="F788" s="312">
        <f t="shared" si="301"/>
        <v>0</v>
      </c>
      <c r="G788" s="312">
        <f t="shared" si="301"/>
        <v>0</v>
      </c>
      <c r="H788" s="312">
        <f t="shared" si="301"/>
        <v>0</v>
      </c>
      <c r="I788" s="312">
        <f t="shared" si="301"/>
        <v>0</v>
      </c>
    </row>
    <row r="789" spans="1:9" s="274" customFormat="1" ht="15">
      <c r="A789" s="566" t="s">
        <v>747</v>
      </c>
      <c r="B789" s="299" t="s">
        <v>19</v>
      </c>
      <c r="C789" s="312">
        <f t="shared" ref="C789" si="302">D789+E789+F789+G789+H789+I789</f>
        <v>3</v>
      </c>
      <c r="D789" s="312">
        <v>0</v>
      </c>
      <c r="E789" s="312">
        <v>3</v>
      </c>
      <c r="F789" s="312">
        <v>0</v>
      </c>
      <c r="G789" s="312">
        <v>0</v>
      </c>
      <c r="H789" s="312">
        <v>0</v>
      </c>
      <c r="I789" s="312">
        <v>0</v>
      </c>
    </row>
    <row r="790" spans="1:9" s="22" customFormat="1" ht="14.25">
      <c r="A790" s="458"/>
      <c r="B790" s="69" t="s">
        <v>20</v>
      </c>
      <c r="C790" s="71">
        <f>D790+E790+F790+G790+H790+I790</f>
        <v>3</v>
      </c>
      <c r="D790" s="71">
        <v>0</v>
      </c>
      <c r="E790" s="71">
        <v>3</v>
      </c>
      <c r="F790" s="71">
        <v>0</v>
      </c>
      <c r="G790" s="71">
        <v>0</v>
      </c>
      <c r="H790" s="71">
        <v>0</v>
      </c>
      <c r="I790" s="71">
        <v>0</v>
      </c>
    </row>
    <row r="791" spans="1:9">
      <c r="A791" s="822" t="s">
        <v>71</v>
      </c>
      <c r="B791" s="823"/>
      <c r="C791" s="823"/>
      <c r="D791" s="823"/>
      <c r="E791" s="823"/>
      <c r="F791" s="823"/>
      <c r="G791" s="823"/>
      <c r="H791" s="823"/>
      <c r="I791" s="824"/>
    </row>
    <row r="792" spans="1:9">
      <c r="A792" s="96" t="s">
        <v>22</v>
      </c>
      <c r="B792" s="240" t="s">
        <v>19</v>
      </c>
      <c r="C792" s="235">
        <f t="shared" ref="C792:C798" si="303">D792+E792+F792+G792+H792+I792</f>
        <v>2680</v>
      </c>
      <c r="D792" s="235">
        <f t="shared" ref="D792:I797" si="304">D794</f>
        <v>1297</v>
      </c>
      <c r="E792" s="235">
        <f t="shared" si="304"/>
        <v>1383</v>
      </c>
      <c r="F792" s="235">
        <f t="shared" si="304"/>
        <v>0</v>
      </c>
      <c r="G792" s="235">
        <f t="shared" si="304"/>
        <v>0</v>
      </c>
      <c r="H792" s="235">
        <f t="shared" si="304"/>
        <v>0</v>
      </c>
      <c r="I792" s="235">
        <f t="shared" si="304"/>
        <v>0</v>
      </c>
    </row>
    <row r="793" spans="1:9">
      <c r="A793" s="23" t="s">
        <v>46</v>
      </c>
      <c r="B793" s="241" t="s">
        <v>20</v>
      </c>
      <c r="C793" s="235">
        <f t="shared" si="303"/>
        <v>2680</v>
      </c>
      <c r="D793" s="235">
        <f t="shared" si="304"/>
        <v>1297</v>
      </c>
      <c r="E793" s="235">
        <f t="shared" si="304"/>
        <v>1383</v>
      </c>
      <c r="F793" s="235">
        <f t="shared" si="304"/>
        <v>0</v>
      </c>
      <c r="G793" s="235">
        <f t="shared" si="304"/>
        <v>0</v>
      </c>
      <c r="H793" s="235">
        <f t="shared" si="304"/>
        <v>0</v>
      </c>
      <c r="I793" s="235">
        <f t="shared" si="304"/>
        <v>0</v>
      </c>
    </row>
    <row r="794" spans="1:9">
      <c r="A794" s="63" t="s">
        <v>35</v>
      </c>
      <c r="B794" s="201" t="s">
        <v>19</v>
      </c>
      <c r="C794" s="57">
        <f t="shared" si="303"/>
        <v>2680</v>
      </c>
      <c r="D794" s="57">
        <f t="shared" si="304"/>
        <v>1297</v>
      </c>
      <c r="E794" s="57">
        <f t="shared" si="304"/>
        <v>1383</v>
      </c>
      <c r="F794" s="57">
        <f t="shared" si="304"/>
        <v>0</v>
      </c>
      <c r="G794" s="57">
        <f t="shared" si="304"/>
        <v>0</v>
      </c>
      <c r="H794" s="57">
        <f t="shared" si="304"/>
        <v>0</v>
      </c>
      <c r="I794" s="57">
        <f t="shared" si="304"/>
        <v>0</v>
      </c>
    </row>
    <row r="795" spans="1:9">
      <c r="A795" s="23" t="s">
        <v>56</v>
      </c>
      <c r="B795" s="202" t="s">
        <v>20</v>
      </c>
      <c r="C795" s="57">
        <f t="shared" si="303"/>
        <v>2680</v>
      </c>
      <c r="D795" s="57">
        <f t="shared" si="304"/>
        <v>1297</v>
      </c>
      <c r="E795" s="57">
        <f t="shared" si="304"/>
        <v>1383</v>
      </c>
      <c r="F795" s="57">
        <f t="shared" si="304"/>
        <v>0</v>
      </c>
      <c r="G795" s="57">
        <f t="shared" si="304"/>
        <v>0</v>
      </c>
      <c r="H795" s="57">
        <f t="shared" si="304"/>
        <v>0</v>
      </c>
      <c r="I795" s="57">
        <f t="shared" si="304"/>
        <v>0</v>
      </c>
    </row>
    <row r="796" spans="1:9">
      <c r="A796" s="21" t="s">
        <v>76</v>
      </c>
      <c r="B796" s="8" t="s">
        <v>19</v>
      </c>
      <c r="C796" s="57">
        <f t="shared" si="303"/>
        <v>2680</v>
      </c>
      <c r="D796" s="57">
        <f t="shared" si="304"/>
        <v>1297</v>
      </c>
      <c r="E796" s="57">
        <f t="shared" si="304"/>
        <v>1383</v>
      </c>
      <c r="F796" s="57">
        <f t="shared" si="304"/>
        <v>0</v>
      </c>
      <c r="G796" s="57">
        <f t="shared" si="304"/>
        <v>0</v>
      </c>
      <c r="H796" s="57">
        <f t="shared" si="304"/>
        <v>0</v>
      </c>
      <c r="I796" s="57">
        <f t="shared" si="304"/>
        <v>0</v>
      </c>
    </row>
    <row r="797" spans="1:9">
      <c r="A797" s="18"/>
      <c r="B797" s="202" t="s">
        <v>20</v>
      </c>
      <c r="C797" s="57">
        <f t="shared" si="303"/>
        <v>2680</v>
      </c>
      <c r="D797" s="57">
        <f t="shared" si="304"/>
        <v>1297</v>
      </c>
      <c r="E797" s="57">
        <f t="shared" si="304"/>
        <v>1383</v>
      </c>
      <c r="F797" s="57">
        <f t="shared" si="304"/>
        <v>0</v>
      </c>
      <c r="G797" s="57">
        <f t="shared" si="304"/>
        <v>0</v>
      </c>
      <c r="H797" s="57">
        <f t="shared" si="304"/>
        <v>0</v>
      </c>
      <c r="I797" s="57">
        <f t="shared" si="304"/>
        <v>0</v>
      </c>
    </row>
    <row r="798" spans="1:9">
      <c r="A798" s="33" t="s">
        <v>54</v>
      </c>
      <c r="B798" s="201" t="s">
        <v>19</v>
      </c>
      <c r="C798" s="57">
        <f t="shared" si="303"/>
        <v>2680</v>
      </c>
      <c r="D798" s="57">
        <f>D800+D854</f>
        <v>1297</v>
      </c>
      <c r="E798" s="57">
        <f t="shared" ref="E798:I798" si="305">E800+E854</f>
        <v>1383</v>
      </c>
      <c r="F798" s="57">
        <f t="shared" si="305"/>
        <v>0</v>
      </c>
      <c r="G798" s="57">
        <f t="shared" si="305"/>
        <v>0</v>
      </c>
      <c r="H798" s="57">
        <f t="shared" si="305"/>
        <v>0</v>
      </c>
      <c r="I798" s="57">
        <f t="shared" si="305"/>
        <v>0</v>
      </c>
    </row>
    <row r="799" spans="1:9">
      <c r="A799" s="14"/>
      <c r="B799" s="202" t="s">
        <v>20</v>
      </c>
      <c r="C799" s="57">
        <f>D799+E799+F799+G799+H799+I799</f>
        <v>2680</v>
      </c>
      <c r="D799" s="57">
        <f>D801+D855</f>
        <v>1297</v>
      </c>
      <c r="E799" s="57">
        <f t="shared" ref="E799:I799" si="306">E801+E855</f>
        <v>1383</v>
      </c>
      <c r="F799" s="57">
        <f t="shared" si="306"/>
        <v>0</v>
      </c>
      <c r="G799" s="57">
        <f t="shared" si="306"/>
        <v>0</v>
      </c>
      <c r="H799" s="57">
        <f t="shared" si="306"/>
        <v>0</v>
      </c>
      <c r="I799" s="57">
        <f t="shared" si="306"/>
        <v>0</v>
      </c>
    </row>
    <row r="800" spans="1:9" s="112" customFormat="1">
      <c r="A800" s="156" t="s">
        <v>50</v>
      </c>
      <c r="B800" s="150" t="s">
        <v>19</v>
      </c>
      <c r="C800" s="151">
        <f t="shared" ref="C800:C802" si="307">D800+E800+F800+G800+H800+I800</f>
        <v>2635</v>
      </c>
      <c r="D800" s="151">
        <f t="shared" ref="D800:I801" si="308">D802+D840</f>
        <v>1297</v>
      </c>
      <c r="E800" s="151">
        <f t="shared" si="308"/>
        <v>1338</v>
      </c>
      <c r="F800" s="151">
        <f t="shared" si="308"/>
        <v>0</v>
      </c>
      <c r="G800" s="151">
        <f t="shared" si="308"/>
        <v>0</v>
      </c>
      <c r="H800" s="151">
        <f t="shared" si="308"/>
        <v>0</v>
      </c>
      <c r="I800" s="151">
        <f t="shared" si="308"/>
        <v>0</v>
      </c>
    </row>
    <row r="801" spans="1:9" s="112" customFormat="1">
      <c r="A801" s="152"/>
      <c r="B801" s="153" t="s">
        <v>20</v>
      </c>
      <c r="C801" s="151">
        <f t="shared" si="307"/>
        <v>2635</v>
      </c>
      <c r="D801" s="151">
        <f t="shared" si="308"/>
        <v>1297</v>
      </c>
      <c r="E801" s="151">
        <f t="shared" si="308"/>
        <v>1338</v>
      </c>
      <c r="F801" s="151">
        <f t="shared" si="308"/>
        <v>0</v>
      </c>
      <c r="G801" s="151">
        <f t="shared" si="308"/>
        <v>0</v>
      </c>
      <c r="H801" s="151">
        <f t="shared" si="308"/>
        <v>0</v>
      </c>
      <c r="I801" s="151">
        <f t="shared" si="308"/>
        <v>0</v>
      </c>
    </row>
    <row r="802" spans="1:9">
      <c r="A802" s="286" t="s">
        <v>345</v>
      </c>
      <c r="B802" s="201" t="s">
        <v>19</v>
      </c>
      <c r="C802" s="57">
        <f t="shared" si="307"/>
        <v>2513</v>
      </c>
      <c r="D802" s="57">
        <f>D804+D806+D808+D810+D812+D814+D816+D818+D820+D822+D824+D826+D828+D830+D832+D834+D836+D838</f>
        <v>1207</v>
      </c>
      <c r="E802" s="57">
        <f t="shared" ref="E802:I802" si="309">E804+E806+E808+E810+E812+E814+E816+E818+E820+E822+E824+E826+E828+E830+E832+E834+E836+E838</f>
        <v>1306</v>
      </c>
      <c r="F802" s="57">
        <f t="shared" si="309"/>
        <v>0</v>
      </c>
      <c r="G802" s="57">
        <f t="shared" si="309"/>
        <v>0</v>
      </c>
      <c r="H802" s="57">
        <f t="shared" si="309"/>
        <v>0</v>
      </c>
      <c r="I802" s="57">
        <f t="shared" si="309"/>
        <v>0</v>
      </c>
    </row>
    <row r="803" spans="1:9">
      <c r="A803" s="14"/>
      <c r="B803" s="202" t="s">
        <v>20</v>
      </c>
      <c r="C803" s="57">
        <f>D803+E803+F803+G803+H803+I803</f>
        <v>2513</v>
      </c>
      <c r="D803" s="57">
        <f>D805+D807+D809+D811+D813+D815+D817+D819+D821+D823+D825+D827+D829+D831+D833+D835+D837+D839</f>
        <v>1207</v>
      </c>
      <c r="E803" s="57">
        <f t="shared" ref="E803:I803" si="310">E805+E807+E809+E811+E813+E815+E817+E819+E821+E823+E825+E827+E829+E831+E833+E835+E837+E839</f>
        <v>1306</v>
      </c>
      <c r="F803" s="57">
        <f t="shared" si="310"/>
        <v>0</v>
      </c>
      <c r="G803" s="57">
        <f t="shared" si="310"/>
        <v>0</v>
      </c>
      <c r="H803" s="57">
        <f t="shared" si="310"/>
        <v>0</v>
      </c>
      <c r="I803" s="57">
        <f t="shared" si="310"/>
        <v>0</v>
      </c>
    </row>
    <row r="804" spans="1:9" s="274" customFormat="1" ht="15">
      <c r="A804" s="575" t="s">
        <v>270</v>
      </c>
      <c r="B804" s="299" t="s">
        <v>19</v>
      </c>
      <c r="C804" s="312">
        <f t="shared" ref="C804" si="311">D804+E804+F804+G804+H804+I804</f>
        <v>350</v>
      </c>
      <c r="D804" s="312">
        <f>343+7</f>
        <v>350</v>
      </c>
      <c r="E804" s="312">
        <v>0</v>
      </c>
      <c r="F804" s="312">
        <v>0</v>
      </c>
      <c r="G804" s="312">
        <v>0</v>
      </c>
      <c r="H804" s="312">
        <v>0</v>
      </c>
      <c r="I804" s="312">
        <v>0</v>
      </c>
    </row>
    <row r="805" spans="1:9" s="274" customFormat="1">
      <c r="A805" s="268"/>
      <c r="B805" s="282" t="s">
        <v>20</v>
      </c>
      <c r="C805" s="312">
        <f>D805+E805+F805+G805+H805+I805</f>
        <v>350</v>
      </c>
      <c r="D805" s="312">
        <f>343+7</f>
        <v>350</v>
      </c>
      <c r="E805" s="312">
        <v>0</v>
      </c>
      <c r="F805" s="312">
        <v>0</v>
      </c>
      <c r="G805" s="312">
        <v>0</v>
      </c>
      <c r="H805" s="312">
        <v>0</v>
      </c>
      <c r="I805" s="312">
        <v>0</v>
      </c>
    </row>
    <row r="806" spans="1:9" s="274" customFormat="1" ht="15">
      <c r="A806" s="576" t="s">
        <v>340</v>
      </c>
      <c r="B806" s="299" t="s">
        <v>19</v>
      </c>
      <c r="C806" s="312">
        <f t="shared" ref="C806" si="312">D806+E806+F806+G806+H806+I806</f>
        <v>400</v>
      </c>
      <c r="D806" s="312">
        <v>400</v>
      </c>
      <c r="E806" s="312">
        <v>0</v>
      </c>
      <c r="F806" s="312">
        <v>0</v>
      </c>
      <c r="G806" s="312">
        <v>0</v>
      </c>
      <c r="H806" s="312">
        <v>0</v>
      </c>
      <c r="I806" s="312">
        <v>0</v>
      </c>
    </row>
    <row r="807" spans="1:9" s="274" customFormat="1">
      <c r="A807" s="268"/>
      <c r="B807" s="282" t="s">
        <v>20</v>
      </c>
      <c r="C807" s="312">
        <f>D807+E807+F807+G807+H807+I807</f>
        <v>400</v>
      </c>
      <c r="D807" s="312">
        <v>400</v>
      </c>
      <c r="E807" s="312">
        <v>0</v>
      </c>
      <c r="F807" s="312">
        <v>0</v>
      </c>
      <c r="G807" s="312">
        <v>0</v>
      </c>
      <c r="H807" s="312">
        <v>0</v>
      </c>
      <c r="I807" s="312">
        <v>0</v>
      </c>
    </row>
    <row r="808" spans="1:9" s="274" customFormat="1" ht="15">
      <c r="A808" s="576" t="s">
        <v>341</v>
      </c>
      <c r="B808" s="299" t="s">
        <v>19</v>
      </c>
      <c r="C808" s="312">
        <f t="shared" ref="C808" si="313">D808+E808+F808+G808+H808+I808</f>
        <v>85</v>
      </c>
      <c r="D808" s="312">
        <v>85</v>
      </c>
      <c r="E808" s="312">
        <v>0</v>
      </c>
      <c r="F808" s="312">
        <v>0</v>
      </c>
      <c r="G808" s="312">
        <v>0</v>
      </c>
      <c r="H808" s="312">
        <v>0</v>
      </c>
      <c r="I808" s="312">
        <v>0</v>
      </c>
    </row>
    <row r="809" spans="1:9" s="274" customFormat="1">
      <c r="A809" s="268"/>
      <c r="B809" s="282" t="s">
        <v>20</v>
      </c>
      <c r="C809" s="312">
        <f>D809+E809+F809+G809+H809+I809</f>
        <v>85</v>
      </c>
      <c r="D809" s="312">
        <v>85</v>
      </c>
      <c r="E809" s="312">
        <v>0</v>
      </c>
      <c r="F809" s="312">
        <v>0</v>
      </c>
      <c r="G809" s="312">
        <v>0</v>
      </c>
      <c r="H809" s="312">
        <v>0</v>
      </c>
      <c r="I809" s="312">
        <v>0</v>
      </c>
    </row>
    <row r="810" spans="1:9" s="274" customFormat="1" ht="15">
      <c r="A810" s="576" t="s">
        <v>406</v>
      </c>
      <c r="B810" s="299" t="s">
        <v>19</v>
      </c>
      <c r="C810" s="312">
        <f t="shared" ref="C810" si="314">D810+E810+F810+G810+H810+I810</f>
        <v>100</v>
      </c>
      <c r="D810" s="312">
        <v>100</v>
      </c>
      <c r="E810" s="312">
        <v>0</v>
      </c>
      <c r="F810" s="312">
        <v>0</v>
      </c>
      <c r="G810" s="312">
        <v>0</v>
      </c>
      <c r="H810" s="312">
        <v>0</v>
      </c>
      <c r="I810" s="312">
        <v>0</v>
      </c>
    </row>
    <row r="811" spans="1:9" s="274" customFormat="1">
      <c r="A811" s="268"/>
      <c r="B811" s="282" t="s">
        <v>20</v>
      </c>
      <c r="C811" s="312">
        <f>D811+E811+F811+G811+H811+I811</f>
        <v>100</v>
      </c>
      <c r="D811" s="312">
        <v>100</v>
      </c>
      <c r="E811" s="312">
        <v>0</v>
      </c>
      <c r="F811" s="312">
        <v>0</v>
      </c>
      <c r="G811" s="312">
        <v>0</v>
      </c>
      <c r="H811" s="312">
        <v>0</v>
      </c>
      <c r="I811" s="312">
        <v>0</v>
      </c>
    </row>
    <row r="812" spans="1:9" s="274" customFormat="1" ht="15">
      <c r="A812" s="576" t="s">
        <v>342</v>
      </c>
      <c r="B812" s="299" t="s">
        <v>19</v>
      </c>
      <c r="C812" s="312">
        <f t="shared" ref="C812" si="315">D812+E812+F812+G812+H812+I812</f>
        <v>59</v>
      </c>
      <c r="D812" s="312">
        <v>59</v>
      </c>
      <c r="E812" s="312">
        <v>0</v>
      </c>
      <c r="F812" s="312">
        <v>0</v>
      </c>
      <c r="G812" s="312">
        <v>0</v>
      </c>
      <c r="H812" s="312">
        <v>0</v>
      </c>
      <c r="I812" s="312">
        <v>0</v>
      </c>
    </row>
    <row r="813" spans="1:9" s="22" customFormat="1">
      <c r="A813" s="14"/>
      <c r="B813" s="69" t="s">
        <v>20</v>
      </c>
      <c r="C813" s="71">
        <f>D813+E813+F813+G813+H813+I813</f>
        <v>59</v>
      </c>
      <c r="D813" s="71">
        <v>59</v>
      </c>
      <c r="E813" s="71">
        <v>0</v>
      </c>
      <c r="F813" s="71">
        <v>0</v>
      </c>
      <c r="G813" s="71">
        <v>0</v>
      </c>
      <c r="H813" s="71">
        <v>0</v>
      </c>
      <c r="I813" s="71">
        <v>0</v>
      </c>
    </row>
    <row r="814" spans="1:9" s="274" customFormat="1" ht="15">
      <c r="A814" s="576" t="s">
        <v>407</v>
      </c>
      <c r="B814" s="299" t="s">
        <v>19</v>
      </c>
      <c r="C814" s="312">
        <f t="shared" ref="C814" si="316">D814+E814+F814+G814+H814+I814</f>
        <v>80</v>
      </c>
      <c r="D814" s="312">
        <v>80</v>
      </c>
      <c r="E814" s="312">
        <v>0</v>
      </c>
      <c r="F814" s="312">
        <v>0</v>
      </c>
      <c r="G814" s="312">
        <v>0</v>
      </c>
      <c r="H814" s="312">
        <v>0</v>
      </c>
      <c r="I814" s="312">
        <v>0</v>
      </c>
    </row>
    <row r="815" spans="1:9" s="274" customFormat="1">
      <c r="A815" s="268"/>
      <c r="B815" s="282" t="s">
        <v>20</v>
      </c>
      <c r="C815" s="312">
        <f>D815+E815+F815+G815+H815+I815</f>
        <v>80</v>
      </c>
      <c r="D815" s="312">
        <v>80</v>
      </c>
      <c r="E815" s="312">
        <v>0</v>
      </c>
      <c r="F815" s="312">
        <v>0</v>
      </c>
      <c r="G815" s="312">
        <v>0</v>
      </c>
      <c r="H815" s="312">
        <v>0</v>
      </c>
      <c r="I815" s="312">
        <v>0</v>
      </c>
    </row>
    <row r="816" spans="1:9" s="274" customFormat="1" ht="15">
      <c r="A816" s="575" t="s">
        <v>251</v>
      </c>
      <c r="B816" s="299" t="s">
        <v>19</v>
      </c>
      <c r="C816" s="312">
        <f t="shared" ref="C816" si="317">D816+E816+F816+G816+H816+I816</f>
        <v>20</v>
      </c>
      <c r="D816" s="312">
        <v>20</v>
      </c>
      <c r="E816" s="312">
        <v>0</v>
      </c>
      <c r="F816" s="312">
        <v>0</v>
      </c>
      <c r="G816" s="312">
        <v>0</v>
      </c>
      <c r="H816" s="312">
        <v>0</v>
      </c>
      <c r="I816" s="312">
        <v>0</v>
      </c>
    </row>
    <row r="817" spans="1:9" s="274" customFormat="1">
      <c r="A817" s="268"/>
      <c r="B817" s="282" t="s">
        <v>20</v>
      </c>
      <c r="C817" s="312">
        <f>D817+E817+F817+G817+H817+I817</f>
        <v>20</v>
      </c>
      <c r="D817" s="312">
        <v>20</v>
      </c>
      <c r="E817" s="312">
        <v>0</v>
      </c>
      <c r="F817" s="312">
        <v>0</v>
      </c>
      <c r="G817" s="312">
        <v>0</v>
      </c>
      <c r="H817" s="312">
        <v>0</v>
      </c>
      <c r="I817" s="312">
        <v>0</v>
      </c>
    </row>
    <row r="818" spans="1:9" s="274" customFormat="1" ht="15">
      <c r="A818" s="577" t="s">
        <v>252</v>
      </c>
      <c r="B818" s="299" t="s">
        <v>19</v>
      </c>
      <c r="C818" s="312">
        <f t="shared" ref="C818" si="318">D818+E818+F818+G818+H818+I818</f>
        <v>14</v>
      </c>
      <c r="D818" s="312">
        <v>14</v>
      </c>
      <c r="E818" s="312">
        <v>0</v>
      </c>
      <c r="F818" s="312">
        <v>0</v>
      </c>
      <c r="G818" s="312">
        <v>0</v>
      </c>
      <c r="H818" s="312">
        <v>0</v>
      </c>
      <c r="I818" s="312">
        <v>0</v>
      </c>
    </row>
    <row r="819" spans="1:9" s="274" customFormat="1">
      <c r="A819" s="268"/>
      <c r="B819" s="282" t="s">
        <v>20</v>
      </c>
      <c r="C819" s="312">
        <f>D819+E819+F819+G819+H819+I819</f>
        <v>14</v>
      </c>
      <c r="D819" s="312">
        <v>14</v>
      </c>
      <c r="E819" s="312">
        <v>0</v>
      </c>
      <c r="F819" s="312">
        <v>0</v>
      </c>
      <c r="G819" s="312">
        <v>0</v>
      </c>
      <c r="H819" s="312">
        <v>0</v>
      </c>
      <c r="I819" s="312">
        <v>0</v>
      </c>
    </row>
    <row r="820" spans="1:9" s="274" customFormat="1" ht="15">
      <c r="A820" s="366" t="s">
        <v>253</v>
      </c>
      <c r="B820" s="299" t="s">
        <v>19</v>
      </c>
      <c r="C820" s="312">
        <f t="shared" ref="C820" si="319">D820+E820+F820+G820+H820+I820</f>
        <v>35</v>
      </c>
      <c r="D820" s="312">
        <v>35</v>
      </c>
      <c r="E820" s="312">
        <v>0</v>
      </c>
      <c r="F820" s="312">
        <v>0</v>
      </c>
      <c r="G820" s="312">
        <v>0</v>
      </c>
      <c r="H820" s="312">
        <v>0</v>
      </c>
      <c r="I820" s="312">
        <v>0</v>
      </c>
    </row>
    <row r="821" spans="1:9" s="274" customFormat="1">
      <c r="A821" s="268"/>
      <c r="B821" s="282" t="s">
        <v>20</v>
      </c>
      <c r="C821" s="312">
        <f>D821+E821+F821+G821+H821+I821</f>
        <v>35</v>
      </c>
      <c r="D821" s="312">
        <v>35</v>
      </c>
      <c r="E821" s="312">
        <v>0</v>
      </c>
      <c r="F821" s="312">
        <v>0</v>
      </c>
      <c r="G821" s="312">
        <v>0</v>
      </c>
      <c r="H821" s="312">
        <v>0</v>
      </c>
      <c r="I821" s="312">
        <v>0</v>
      </c>
    </row>
    <row r="822" spans="1:9" s="274" customFormat="1" ht="15">
      <c r="A822" s="576" t="s">
        <v>343</v>
      </c>
      <c r="B822" s="299" t="s">
        <v>19</v>
      </c>
      <c r="C822" s="312">
        <f t="shared" ref="C822" si="320">D822+E822+F822+G822+H822+I822</f>
        <v>44</v>
      </c>
      <c r="D822" s="312">
        <v>44</v>
      </c>
      <c r="E822" s="312">
        <v>0</v>
      </c>
      <c r="F822" s="312">
        <v>0</v>
      </c>
      <c r="G822" s="312">
        <v>0</v>
      </c>
      <c r="H822" s="312">
        <v>0</v>
      </c>
      <c r="I822" s="312">
        <v>0</v>
      </c>
    </row>
    <row r="823" spans="1:9" s="274" customFormat="1">
      <c r="A823" s="268"/>
      <c r="B823" s="282" t="s">
        <v>20</v>
      </c>
      <c r="C823" s="312">
        <f>D823+E823+F823+G823+H823+I823</f>
        <v>44</v>
      </c>
      <c r="D823" s="312">
        <v>44</v>
      </c>
      <c r="E823" s="312">
        <v>0</v>
      </c>
      <c r="F823" s="312">
        <v>0</v>
      </c>
      <c r="G823" s="312">
        <v>0</v>
      </c>
      <c r="H823" s="312">
        <v>0</v>
      </c>
      <c r="I823" s="312">
        <v>0</v>
      </c>
    </row>
    <row r="824" spans="1:9" s="274" customFormat="1" ht="15">
      <c r="A824" s="576" t="s">
        <v>344</v>
      </c>
      <c r="B824" s="299" t="s">
        <v>19</v>
      </c>
      <c r="C824" s="312">
        <f t="shared" ref="C824" si="321">D824+E824+F824+G824+H824+I824</f>
        <v>13</v>
      </c>
      <c r="D824" s="312">
        <v>13</v>
      </c>
      <c r="E824" s="312">
        <v>0</v>
      </c>
      <c r="F824" s="312">
        <v>0</v>
      </c>
      <c r="G824" s="312">
        <v>0</v>
      </c>
      <c r="H824" s="312">
        <v>0</v>
      </c>
      <c r="I824" s="312">
        <v>0</v>
      </c>
    </row>
    <row r="825" spans="1:9" s="22" customFormat="1">
      <c r="A825" s="14"/>
      <c r="B825" s="69" t="s">
        <v>20</v>
      </c>
      <c r="C825" s="71">
        <f>D825+E825+F825+G825+H825+I825</f>
        <v>13</v>
      </c>
      <c r="D825" s="71">
        <v>13</v>
      </c>
      <c r="E825" s="71">
        <v>0</v>
      </c>
      <c r="F825" s="71">
        <v>0</v>
      </c>
      <c r="G825" s="71">
        <v>0</v>
      </c>
      <c r="H825" s="71">
        <v>0</v>
      </c>
      <c r="I825" s="71">
        <v>0</v>
      </c>
    </row>
    <row r="826" spans="1:9" s="274" customFormat="1" ht="15">
      <c r="A826" s="567" t="s">
        <v>500</v>
      </c>
      <c r="B826" s="299" t="s">
        <v>19</v>
      </c>
      <c r="C826" s="312">
        <f t="shared" ref="C826" si="322">D826+E826+F826+G826+H826+I826</f>
        <v>4</v>
      </c>
      <c r="D826" s="312">
        <v>4</v>
      </c>
      <c r="E826" s="312">
        <v>0</v>
      </c>
      <c r="F826" s="312">
        <v>0</v>
      </c>
      <c r="G826" s="312">
        <v>0</v>
      </c>
      <c r="H826" s="312">
        <v>0</v>
      </c>
      <c r="I826" s="312">
        <v>0</v>
      </c>
    </row>
    <row r="827" spans="1:9" s="274" customFormat="1">
      <c r="A827" s="268"/>
      <c r="B827" s="282" t="s">
        <v>20</v>
      </c>
      <c r="C827" s="312">
        <f>D827+E827+F827+G827+H827+I827</f>
        <v>4</v>
      </c>
      <c r="D827" s="312">
        <v>4</v>
      </c>
      <c r="E827" s="312">
        <v>0</v>
      </c>
      <c r="F827" s="312">
        <v>0</v>
      </c>
      <c r="G827" s="312">
        <v>0</v>
      </c>
      <c r="H827" s="312">
        <v>0</v>
      </c>
      <c r="I827" s="312">
        <v>0</v>
      </c>
    </row>
    <row r="828" spans="1:9" s="274" customFormat="1" ht="15">
      <c r="A828" s="567" t="s">
        <v>501</v>
      </c>
      <c r="B828" s="299" t="s">
        <v>19</v>
      </c>
      <c r="C828" s="312">
        <f t="shared" ref="C828" si="323">D828+E828+F828+G828+H828+I828</f>
        <v>3</v>
      </c>
      <c r="D828" s="312">
        <v>3</v>
      </c>
      <c r="E828" s="312">
        <v>0</v>
      </c>
      <c r="F828" s="312">
        <v>0</v>
      </c>
      <c r="G828" s="312">
        <v>0</v>
      </c>
      <c r="H828" s="312">
        <v>0</v>
      </c>
      <c r="I828" s="312">
        <v>0</v>
      </c>
    </row>
    <row r="829" spans="1:9" s="274" customFormat="1">
      <c r="A829" s="268"/>
      <c r="B829" s="282" t="s">
        <v>20</v>
      </c>
      <c r="C829" s="312">
        <f>D829+E829+F829+G829+H829+I829</f>
        <v>3</v>
      </c>
      <c r="D829" s="312">
        <v>3</v>
      </c>
      <c r="E829" s="312">
        <v>0</v>
      </c>
      <c r="F829" s="312">
        <v>0</v>
      </c>
      <c r="G829" s="312">
        <v>0</v>
      </c>
      <c r="H829" s="312">
        <v>0</v>
      </c>
      <c r="I829" s="312">
        <v>0</v>
      </c>
    </row>
    <row r="830" spans="1:9" s="274" customFormat="1" ht="15">
      <c r="A830" s="578" t="s">
        <v>748</v>
      </c>
      <c r="B830" s="299" t="s">
        <v>19</v>
      </c>
      <c r="C830" s="312">
        <f t="shared" ref="C830" si="324">D830+E830+F830+G830+H830+I830</f>
        <v>850</v>
      </c>
      <c r="D830" s="312">
        <v>0</v>
      </c>
      <c r="E830" s="312">
        <v>850</v>
      </c>
      <c r="F830" s="312">
        <v>0</v>
      </c>
      <c r="G830" s="312">
        <v>0</v>
      </c>
      <c r="H830" s="312">
        <v>0</v>
      </c>
      <c r="I830" s="312">
        <v>0</v>
      </c>
    </row>
    <row r="831" spans="1:9" s="274" customFormat="1">
      <c r="A831" s="268"/>
      <c r="B831" s="282" t="s">
        <v>20</v>
      </c>
      <c r="C831" s="312">
        <f>D831+E831+F831+G831+H831+I831</f>
        <v>850</v>
      </c>
      <c r="D831" s="312">
        <v>0</v>
      </c>
      <c r="E831" s="312">
        <v>850</v>
      </c>
      <c r="F831" s="312">
        <v>0</v>
      </c>
      <c r="G831" s="312">
        <v>0</v>
      </c>
      <c r="H831" s="312">
        <v>0</v>
      </c>
      <c r="I831" s="312">
        <v>0</v>
      </c>
    </row>
    <row r="832" spans="1:9" s="274" customFormat="1" ht="15">
      <c r="A832" s="578" t="s">
        <v>749</v>
      </c>
      <c r="B832" s="299" t="s">
        <v>19</v>
      </c>
      <c r="C832" s="312">
        <f t="shared" ref="C832" si="325">D832+E832+F832+G832+H832+I832</f>
        <v>18</v>
      </c>
      <c r="D832" s="312">
        <v>0</v>
      </c>
      <c r="E832" s="312">
        <v>18</v>
      </c>
      <c r="F832" s="312">
        <v>0</v>
      </c>
      <c r="G832" s="312">
        <v>0</v>
      </c>
      <c r="H832" s="312">
        <v>0</v>
      </c>
      <c r="I832" s="312">
        <v>0</v>
      </c>
    </row>
    <row r="833" spans="1:9" s="274" customFormat="1">
      <c r="A833" s="268"/>
      <c r="B833" s="282" t="s">
        <v>20</v>
      </c>
      <c r="C833" s="312">
        <f>D833+E833+F833+G833+H833+I833</f>
        <v>18</v>
      </c>
      <c r="D833" s="312">
        <v>0</v>
      </c>
      <c r="E833" s="312">
        <v>18</v>
      </c>
      <c r="F833" s="312">
        <v>0</v>
      </c>
      <c r="G833" s="312">
        <v>0</v>
      </c>
      <c r="H833" s="312">
        <v>0</v>
      </c>
      <c r="I833" s="312">
        <v>0</v>
      </c>
    </row>
    <row r="834" spans="1:9" s="274" customFormat="1" ht="15">
      <c r="A834" s="578" t="s">
        <v>750</v>
      </c>
      <c r="B834" s="299" t="s">
        <v>19</v>
      </c>
      <c r="C834" s="312">
        <f t="shared" ref="C834" si="326">D834+E834+F834+G834+H834+I834</f>
        <v>48</v>
      </c>
      <c r="D834" s="312">
        <v>0</v>
      </c>
      <c r="E834" s="312">
        <v>48</v>
      </c>
      <c r="F834" s="312">
        <v>0</v>
      </c>
      <c r="G834" s="312">
        <v>0</v>
      </c>
      <c r="H834" s="312">
        <v>0</v>
      </c>
      <c r="I834" s="312">
        <v>0</v>
      </c>
    </row>
    <row r="835" spans="1:9" s="274" customFormat="1">
      <c r="A835" s="268"/>
      <c r="B835" s="282" t="s">
        <v>20</v>
      </c>
      <c r="C835" s="312">
        <f>D835+E835+F835+G835+H835+I835</f>
        <v>48</v>
      </c>
      <c r="D835" s="312">
        <v>0</v>
      </c>
      <c r="E835" s="312">
        <v>48</v>
      </c>
      <c r="F835" s="312">
        <v>0</v>
      </c>
      <c r="G835" s="312">
        <v>0</v>
      </c>
      <c r="H835" s="312">
        <v>0</v>
      </c>
      <c r="I835" s="312">
        <v>0</v>
      </c>
    </row>
    <row r="836" spans="1:9" s="274" customFormat="1" ht="15">
      <c r="A836" s="578" t="s">
        <v>751</v>
      </c>
      <c r="B836" s="299" t="s">
        <v>19</v>
      </c>
      <c r="C836" s="312">
        <f t="shared" ref="C836" si="327">D836+E836+F836+G836+H836+I836</f>
        <v>90</v>
      </c>
      <c r="D836" s="312">
        <v>0</v>
      </c>
      <c r="E836" s="312">
        <v>90</v>
      </c>
      <c r="F836" s="312">
        <v>0</v>
      </c>
      <c r="G836" s="312">
        <v>0</v>
      </c>
      <c r="H836" s="312">
        <v>0</v>
      </c>
      <c r="I836" s="312">
        <v>0</v>
      </c>
    </row>
    <row r="837" spans="1:9" s="274" customFormat="1">
      <c r="A837" s="268"/>
      <c r="B837" s="282" t="s">
        <v>20</v>
      </c>
      <c r="C837" s="312">
        <f>D837+E837+F837+G837+H837+I837</f>
        <v>90</v>
      </c>
      <c r="D837" s="312">
        <v>0</v>
      </c>
      <c r="E837" s="312">
        <v>90</v>
      </c>
      <c r="F837" s="312">
        <v>0</v>
      </c>
      <c r="G837" s="312">
        <v>0</v>
      </c>
      <c r="H837" s="312">
        <v>0</v>
      </c>
      <c r="I837" s="312">
        <v>0</v>
      </c>
    </row>
    <row r="838" spans="1:9" s="274" customFormat="1" ht="28.5" customHeight="1">
      <c r="A838" s="579" t="s">
        <v>752</v>
      </c>
      <c r="B838" s="299" t="s">
        <v>19</v>
      </c>
      <c r="C838" s="312">
        <f t="shared" ref="C838" si="328">D838+E838+F838+G838+H838+I838</f>
        <v>300</v>
      </c>
      <c r="D838" s="312">
        <v>0</v>
      </c>
      <c r="E838" s="312">
        <v>300</v>
      </c>
      <c r="F838" s="312">
        <v>0</v>
      </c>
      <c r="G838" s="312">
        <v>0</v>
      </c>
      <c r="H838" s="312">
        <v>0</v>
      </c>
      <c r="I838" s="312">
        <v>0</v>
      </c>
    </row>
    <row r="839" spans="1:9" s="22" customFormat="1">
      <c r="A839" s="14"/>
      <c r="B839" s="69" t="s">
        <v>20</v>
      </c>
      <c r="C839" s="71">
        <f>D839+E839+F839+G839+H839+I839</f>
        <v>300</v>
      </c>
      <c r="D839" s="71">
        <v>0</v>
      </c>
      <c r="E839" s="71">
        <v>300</v>
      </c>
      <c r="F839" s="71">
        <v>0</v>
      </c>
      <c r="G839" s="71">
        <v>0</v>
      </c>
      <c r="H839" s="71">
        <v>0</v>
      </c>
      <c r="I839" s="71">
        <v>0</v>
      </c>
    </row>
    <row r="840" spans="1:9" s="259" customFormat="1">
      <c r="A840" s="176" t="s">
        <v>346</v>
      </c>
      <c r="B840" s="70" t="s">
        <v>19</v>
      </c>
      <c r="C840" s="71">
        <f t="shared" ref="C840" si="329">D840+E840+F840+G840+H840+I840</f>
        <v>122</v>
      </c>
      <c r="D840" s="71">
        <f>D842+D844+D846+D848+D850+D852</f>
        <v>90</v>
      </c>
      <c r="E840" s="71">
        <f t="shared" ref="E840:I840" si="330">E842+E844+E846+E848+E850+E852</f>
        <v>32</v>
      </c>
      <c r="F840" s="71">
        <f t="shared" si="330"/>
        <v>0</v>
      </c>
      <c r="G840" s="71">
        <f t="shared" si="330"/>
        <v>0</v>
      </c>
      <c r="H840" s="71">
        <f t="shared" si="330"/>
        <v>0</v>
      </c>
      <c r="I840" s="71">
        <f t="shared" si="330"/>
        <v>0</v>
      </c>
    </row>
    <row r="841" spans="1:9" s="22" customFormat="1">
      <c r="A841" s="14"/>
      <c r="B841" s="69" t="s">
        <v>20</v>
      </c>
      <c r="C841" s="71">
        <f>D841+E841+F841+G841+H841+I841</f>
        <v>122</v>
      </c>
      <c r="D841" s="71">
        <f>D843+D845+D847+D849+D851+D853</f>
        <v>90</v>
      </c>
      <c r="E841" s="71">
        <f t="shared" ref="E841:I841" si="331">E843+E845+E847+E849+E851+E853</f>
        <v>32</v>
      </c>
      <c r="F841" s="71">
        <f t="shared" si="331"/>
        <v>0</v>
      </c>
      <c r="G841" s="71">
        <f t="shared" si="331"/>
        <v>0</v>
      </c>
      <c r="H841" s="71">
        <f t="shared" si="331"/>
        <v>0</v>
      </c>
      <c r="I841" s="71">
        <f t="shared" si="331"/>
        <v>0</v>
      </c>
    </row>
    <row r="842" spans="1:9" s="274" customFormat="1" ht="15">
      <c r="A842" s="364" t="s">
        <v>263</v>
      </c>
      <c r="B842" s="299" t="s">
        <v>19</v>
      </c>
      <c r="C842" s="312">
        <f t="shared" ref="C842" si="332">D842+E842+F842+G842+H842+I842</f>
        <v>45</v>
      </c>
      <c r="D842" s="312">
        <v>45</v>
      </c>
      <c r="E842" s="312">
        <v>0</v>
      </c>
      <c r="F842" s="312">
        <v>0</v>
      </c>
      <c r="G842" s="312">
        <v>0</v>
      </c>
      <c r="H842" s="312">
        <v>0</v>
      </c>
      <c r="I842" s="312">
        <v>0</v>
      </c>
    </row>
    <row r="843" spans="1:9" s="274" customFormat="1">
      <c r="A843" s="268"/>
      <c r="B843" s="282" t="s">
        <v>20</v>
      </c>
      <c r="C843" s="312">
        <f>D843+E843+F843+G843+H843+I843</f>
        <v>45</v>
      </c>
      <c r="D843" s="312">
        <v>45</v>
      </c>
      <c r="E843" s="312">
        <v>0</v>
      </c>
      <c r="F843" s="312">
        <v>0</v>
      </c>
      <c r="G843" s="312">
        <v>0</v>
      </c>
      <c r="H843" s="312">
        <v>0</v>
      </c>
      <c r="I843" s="312">
        <v>0</v>
      </c>
    </row>
    <row r="844" spans="1:9" s="274" customFormat="1" ht="15">
      <c r="A844" s="580" t="s">
        <v>347</v>
      </c>
      <c r="B844" s="299" t="s">
        <v>19</v>
      </c>
      <c r="C844" s="312">
        <f t="shared" ref="C844" si="333">D844+E844+F844+G844+H844+I844</f>
        <v>13</v>
      </c>
      <c r="D844" s="312">
        <v>13</v>
      </c>
      <c r="E844" s="312">
        <v>0</v>
      </c>
      <c r="F844" s="312">
        <v>0</v>
      </c>
      <c r="G844" s="312">
        <v>0</v>
      </c>
      <c r="H844" s="312">
        <v>0</v>
      </c>
      <c r="I844" s="312">
        <v>0</v>
      </c>
    </row>
    <row r="845" spans="1:9" s="274" customFormat="1">
      <c r="A845" s="268"/>
      <c r="B845" s="282" t="s">
        <v>20</v>
      </c>
      <c r="C845" s="312">
        <f>D845+E845+F845+G845+H845+I845</f>
        <v>13</v>
      </c>
      <c r="D845" s="312">
        <v>13</v>
      </c>
      <c r="E845" s="312">
        <v>0</v>
      </c>
      <c r="F845" s="312">
        <v>0</v>
      </c>
      <c r="G845" s="312">
        <v>0</v>
      </c>
      <c r="H845" s="312">
        <v>0</v>
      </c>
      <c r="I845" s="312">
        <v>0</v>
      </c>
    </row>
    <row r="846" spans="1:9" s="274" customFormat="1" ht="15">
      <c r="A846" s="580" t="s">
        <v>348</v>
      </c>
      <c r="B846" s="299" t="s">
        <v>19</v>
      </c>
      <c r="C846" s="312">
        <f t="shared" ref="C846" si="334">D846+E846+F846+G846+H846+I846</f>
        <v>12</v>
      </c>
      <c r="D846" s="312">
        <v>12</v>
      </c>
      <c r="E846" s="312">
        <v>0</v>
      </c>
      <c r="F846" s="312">
        <v>0</v>
      </c>
      <c r="G846" s="312">
        <v>0</v>
      </c>
      <c r="H846" s="312">
        <v>0</v>
      </c>
      <c r="I846" s="312">
        <v>0</v>
      </c>
    </row>
    <row r="847" spans="1:9" s="22" customFormat="1">
      <c r="A847" s="14"/>
      <c r="B847" s="69" t="s">
        <v>20</v>
      </c>
      <c r="C847" s="71">
        <f>D847+E847+F847+G847+H847+I847</f>
        <v>12</v>
      </c>
      <c r="D847" s="71">
        <v>12</v>
      </c>
      <c r="E847" s="71">
        <v>0</v>
      </c>
      <c r="F847" s="71">
        <v>0</v>
      </c>
      <c r="G847" s="71">
        <v>0</v>
      </c>
      <c r="H847" s="71">
        <v>0</v>
      </c>
      <c r="I847" s="71">
        <v>0</v>
      </c>
    </row>
    <row r="848" spans="1:9" s="274" customFormat="1" ht="15">
      <c r="A848" s="580" t="s">
        <v>349</v>
      </c>
      <c r="B848" s="299" t="s">
        <v>19</v>
      </c>
      <c r="C848" s="312">
        <f t="shared" ref="C848" si="335">D848+E848+F848+G848+H848+I848</f>
        <v>20</v>
      </c>
      <c r="D848" s="312">
        <v>20</v>
      </c>
      <c r="E848" s="312">
        <v>0</v>
      </c>
      <c r="F848" s="312">
        <v>0</v>
      </c>
      <c r="G848" s="312">
        <v>0</v>
      </c>
      <c r="H848" s="312">
        <v>0</v>
      </c>
      <c r="I848" s="312">
        <v>0</v>
      </c>
    </row>
    <row r="849" spans="1:9" s="274" customFormat="1">
      <c r="A849" s="268"/>
      <c r="B849" s="282" t="s">
        <v>20</v>
      </c>
      <c r="C849" s="312">
        <f>D849+E849+F849+G849+H849+I849</f>
        <v>20</v>
      </c>
      <c r="D849" s="312">
        <v>20</v>
      </c>
      <c r="E849" s="312">
        <v>0</v>
      </c>
      <c r="F849" s="312">
        <v>0</v>
      </c>
      <c r="G849" s="312">
        <v>0</v>
      </c>
      <c r="H849" s="312">
        <v>0</v>
      </c>
      <c r="I849" s="312">
        <v>0</v>
      </c>
    </row>
    <row r="850" spans="1:9" s="274" customFormat="1" ht="15">
      <c r="A850" s="581" t="s">
        <v>753</v>
      </c>
      <c r="B850" s="299" t="s">
        <v>19</v>
      </c>
      <c r="C850" s="312">
        <f t="shared" ref="C850" si="336">D850+E850+F850+G850+H850+I850</f>
        <v>20</v>
      </c>
      <c r="D850" s="312">
        <v>0</v>
      </c>
      <c r="E850" s="312">
        <v>20</v>
      </c>
      <c r="F850" s="312">
        <v>0</v>
      </c>
      <c r="G850" s="312">
        <v>0</v>
      </c>
      <c r="H850" s="312">
        <v>0</v>
      </c>
      <c r="I850" s="312">
        <v>0</v>
      </c>
    </row>
    <row r="851" spans="1:9" s="274" customFormat="1">
      <c r="A851" s="268"/>
      <c r="B851" s="282" t="s">
        <v>20</v>
      </c>
      <c r="C851" s="312">
        <f>D851+E851+F851+G851+H851+I851</f>
        <v>20</v>
      </c>
      <c r="D851" s="312">
        <v>0</v>
      </c>
      <c r="E851" s="312">
        <v>20</v>
      </c>
      <c r="F851" s="312">
        <v>0</v>
      </c>
      <c r="G851" s="312">
        <v>0</v>
      </c>
      <c r="H851" s="312">
        <v>0</v>
      </c>
      <c r="I851" s="312">
        <v>0</v>
      </c>
    </row>
    <row r="852" spans="1:9" s="274" customFormat="1" ht="15">
      <c r="A852" s="581" t="s">
        <v>754</v>
      </c>
      <c r="B852" s="299" t="s">
        <v>19</v>
      </c>
      <c r="C852" s="312">
        <f t="shared" ref="C852" si="337">D852+E852+F852+G852+H852+I852</f>
        <v>12</v>
      </c>
      <c r="D852" s="312">
        <v>0</v>
      </c>
      <c r="E852" s="312">
        <v>12</v>
      </c>
      <c r="F852" s="312">
        <v>0</v>
      </c>
      <c r="G852" s="312">
        <v>0</v>
      </c>
      <c r="H852" s="312">
        <v>0</v>
      </c>
      <c r="I852" s="312">
        <v>0</v>
      </c>
    </row>
    <row r="853" spans="1:9" s="22" customFormat="1">
      <c r="A853" s="14"/>
      <c r="B853" s="69" t="s">
        <v>20</v>
      </c>
      <c r="C853" s="71">
        <f>D853+E853+F853+G853+H853+I853</f>
        <v>12</v>
      </c>
      <c r="D853" s="71">
        <v>0</v>
      </c>
      <c r="E853" s="71">
        <v>12</v>
      </c>
      <c r="F853" s="71">
        <v>0</v>
      </c>
      <c r="G853" s="71">
        <v>0</v>
      </c>
      <c r="H853" s="71">
        <v>0</v>
      </c>
      <c r="I853" s="71">
        <v>0</v>
      </c>
    </row>
    <row r="854" spans="1:9" s="274" customFormat="1">
      <c r="A854" s="582" t="s">
        <v>53</v>
      </c>
      <c r="B854" s="299" t="s">
        <v>19</v>
      </c>
      <c r="C854" s="312">
        <f t="shared" ref="C854" si="338">D854+E854+F854+G854+H854+I854</f>
        <v>45</v>
      </c>
      <c r="D854" s="312">
        <f>D856</f>
        <v>0</v>
      </c>
      <c r="E854" s="312">
        <f t="shared" ref="E854:I854" si="339">E856</f>
        <v>45</v>
      </c>
      <c r="F854" s="312">
        <f t="shared" si="339"/>
        <v>0</v>
      </c>
      <c r="G854" s="312">
        <f t="shared" si="339"/>
        <v>0</v>
      </c>
      <c r="H854" s="312">
        <f t="shared" si="339"/>
        <v>0</v>
      </c>
      <c r="I854" s="312">
        <f t="shared" si="339"/>
        <v>0</v>
      </c>
    </row>
    <row r="855" spans="1:9" s="274" customFormat="1">
      <c r="A855" s="268"/>
      <c r="B855" s="282" t="s">
        <v>20</v>
      </c>
      <c r="C855" s="312">
        <f>D855+E855+F855+G855+H855+I855</f>
        <v>45</v>
      </c>
      <c r="D855" s="312">
        <f>D857</f>
        <v>0</v>
      </c>
      <c r="E855" s="312">
        <f t="shared" ref="E855:I855" si="340">E857</f>
        <v>45</v>
      </c>
      <c r="F855" s="312">
        <f t="shared" si="340"/>
        <v>0</v>
      </c>
      <c r="G855" s="312">
        <f t="shared" si="340"/>
        <v>0</v>
      </c>
      <c r="H855" s="312">
        <f t="shared" si="340"/>
        <v>0</v>
      </c>
      <c r="I855" s="312">
        <f t="shared" si="340"/>
        <v>0</v>
      </c>
    </row>
    <row r="856" spans="1:9" s="274" customFormat="1">
      <c r="A856" s="583" t="s">
        <v>345</v>
      </c>
      <c r="B856" s="299" t="s">
        <v>19</v>
      </c>
      <c r="C856" s="312">
        <f t="shared" ref="C856" si="341">D856+E856+F856+G856+H856+I856</f>
        <v>45</v>
      </c>
      <c r="D856" s="312">
        <f>D858</f>
        <v>0</v>
      </c>
      <c r="E856" s="312">
        <f t="shared" ref="E856:I856" si="342">E858</f>
        <v>45</v>
      </c>
      <c r="F856" s="312">
        <f t="shared" si="342"/>
        <v>0</v>
      </c>
      <c r="G856" s="312">
        <f t="shared" si="342"/>
        <v>0</v>
      </c>
      <c r="H856" s="312">
        <f t="shared" si="342"/>
        <v>0</v>
      </c>
      <c r="I856" s="312">
        <f t="shared" si="342"/>
        <v>0</v>
      </c>
    </row>
    <row r="857" spans="1:9" s="274" customFormat="1">
      <c r="A857" s="268"/>
      <c r="B857" s="282" t="s">
        <v>20</v>
      </c>
      <c r="C857" s="312">
        <f>D857+E857+F857+G857+H857+I857</f>
        <v>45</v>
      </c>
      <c r="D857" s="312">
        <f>D859</f>
        <v>0</v>
      </c>
      <c r="E857" s="312">
        <f t="shared" ref="E857:I857" si="343">E859</f>
        <v>45</v>
      </c>
      <c r="F857" s="312">
        <f t="shared" si="343"/>
        <v>0</v>
      </c>
      <c r="G857" s="312">
        <f t="shared" si="343"/>
        <v>0</v>
      </c>
      <c r="H857" s="312">
        <f t="shared" si="343"/>
        <v>0</v>
      </c>
      <c r="I857" s="312">
        <f t="shared" si="343"/>
        <v>0</v>
      </c>
    </row>
    <row r="858" spans="1:9" s="274" customFormat="1" ht="15">
      <c r="A858" s="578" t="s">
        <v>755</v>
      </c>
      <c r="B858" s="299" t="s">
        <v>19</v>
      </c>
      <c r="C858" s="312">
        <f t="shared" ref="C858" si="344">D858+E858+F858+G858+H858+I858</f>
        <v>45</v>
      </c>
      <c r="D858" s="312">
        <v>0</v>
      </c>
      <c r="E858" s="312">
        <v>45</v>
      </c>
      <c r="F858" s="312">
        <v>0</v>
      </c>
      <c r="G858" s="312">
        <v>0</v>
      </c>
      <c r="H858" s="312">
        <v>0</v>
      </c>
      <c r="I858" s="312">
        <v>0</v>
      </c>
    </row>
    <row r="859" spans="1:9" s="274" customFormat="1">
      <c r="A859" s="268"/>
      <c r="B859" s="282" t="s">
        <v>20</v>
      </c>
      <c r="C859" s="312">
        <f>D859+E859+F859+G859+H859+I859</f>
        <v>45</v>
      </c>
      <c r="D859" s="312">
        <v>0</v>
      </c>
      <c r="E859" s="312">
        <v>45</v>
      </c>
      <c r="F859" s="312">
        <v>0</v>
      </c>
      <c r="G859" s="312">
        <v>0</v>
      </c>
      <c r="H859" s="312">
        <v>0</v>
      </c>
      <c r="I859" s="312">
        <v>0</v>
      </c>
    </row>
    <row r="860" spans="1:9">
      <c r="A860" s="822" t="s">
        <v>89</v>
      </c>
      <c r="B860" s="823"/>
      <c r="C860" s="823"/>
      <c r="D860" s="823"/>
      <c r="E860" s="823"/>
      <c r="F860" s="823"/>
      <c r="G860" s="823"/>
      <c r="H860" s="823"/>
      <c r="I860" s="824"/>
    </row>
    <row r="861" spans="1:9">
      <c r="A861" s="96" t="s">
        <v>22</v>
      </c>
      <c r="B861" s="201" t="s">
        <v>19</v>
      </c>
      <c r="C861" s="57">
        <f t="shared" ref="C861:C878" si="345">D861+E861+F861+G861+H861+I861</f>
        <v>569</v>
      </c>
      <c r="D861" s="57">
        <f t="shared" ref="D861:I868" si="346">D863</f>
        <v>569</v>
      </c>
      <c r="E861" s="57">
        <f t="shared" si="346"/>
        <v>0</v>
      </c>
      <c r="F861" s="57">
        <f t="shared" si="346"/>
        <v>0</v>
      </c>
      <c r="G861" s="57">
        <f t="shared" si="346"/>
        <v>0</v>
      </c>
      <c r="H861" s="57">
        <f t="shared" si="346"/>
        <v>0</v>
      </c>
      <c r="I861" s="57">
        <f t="shared" si="346"/>
        <v>0</v>
      </c>
    </row>
    <row r="862" spans="1:9">
      <c r="A862" s="23" t="s">
        <v>46</v>
      </c>
      <c r="B862" s="202" t="s">
        <v>20</v>
      </c>
      <c r="C862" s="57">
        <f t="shared" si="345"/>
        <v>569</v>
      </c>
      <c r="D862" s="57">
        <f t="shared" si="346"/>
        <v>569</v>
      </c>
      <c r="E862" s="57">
        <f t="shared" si="346"/>
        <v>0</v>
      </c>
      <c r="F862" s="57">
        <f t="shared" si="346"/>
        <v>0</v>
      </c>
      <c r="G862" s="57">
        <f t="shared" si="346"/>
        <v>0</v>
      </c>
      <c r="H862" s="57">
        <f t="shared" si="346"/>
        <v>0</v>
      </c>
      <c r="I862" s="57">
        <f t="shared" si="346"/>
        <v>0</v>
      </c>
    </row>
    <row r="863" spans="1:9">
      <c r="A863" s="63" t="s">
        <v>35</v>
      </c>
      <c r="B863" s="201" t="s">
        <v>19</v>
      </c>
      <c r="C863" s="57">
        <f t="shared" si="345"/>
        <v>569</v>
      </c>
      <c r="D863" s="57">
        <f t="shared" si="346"/>
        <v>569</v>
      </c>
      <c r="E863" s="57">
        <f t="shared" si="346"/>
        <v>0</v>
      </c>
      <c r="F863" s="57">
        <f t="shared" si="346"/>
        <v>0</v>
      </c>
      <c r="G863" s="57">
        <f t="shared" si="346"/>
        <v>0</v>
      </c>
      <c r="H863" s="57">
        <f t="shared" si="346"/>
        <v>0</v>
      </c>
      <c r="I863" s="57">
        <f t="shared" si="346"/>
        <v>0</v>
      </c>
    </row>
    <row r="864" spans="1:9">
      <c r="A864" s="23" t="s">
        <v>56</v>
      </c>
      <c r="B864" s="202" t="s">
        <v>20</v>
      </c>
      <c r="C864" s="57">
        <f t="shared" si="345"/>
        <v>569</v>
      </c>
      <c r="D864" s="57">
        <f t="shared" si="346"/>
        <v>569</v>
      </c>
      <c r="E864" s="57">
        <f t="shared" si="346"/>
        <v>0</v>
      </c>
      <c r="F864" s="57">
        <f t="shared" si="346"/>
        <v>0</v>
      </c>
      <c r="G864" s="57">
        <f t="shared" si="346"/>
        <v>0</v>
      </c>
      <c r="H864" s="57">
        <f t="shared" si="346"/>
        <v>0</v>
      </c>
      <c r="I864" s="57">
        <f t="shared" si="346"/>
        <v>0</v>
      </c>
    </row>
    <row r="865" spans="1:9">
      <c r="A865" s="21" t="s">
        <v>76</v>
      </c>
      <c r="B865" s="8" t="s">
        <v>19</v>
      </c>
      <c r="C865" s="57">
        <f t="shared" si="345"/>
        <v>569</v>
      </c>
      <c r="D865" s="57">
        <f t="shared" si="346"/>
        <v>569</v>
      </c>
      <c r="E865" s="57">
        <f t="shared" si="346"/>
        <v>0</v>
      </c>
      <c r="F865" s="57">
        <f t="shared" si="346"/>
        <v>0</v>
      </c>
      <c r="G865" s="57">
        <f t="shared" si="346"/>
        <v>0</v>
      </c>
      <c r="H865" s="57">
        <f t="shared" si="346"/>
        <v>0</v>
      </c>
      <c r="I865" s="57">
        <f t="shared" si="346"/>
        <v>0</v>
      </c>
    </row>
    <row r="866" spans="1:9">
      <c r="A866" s="18"/>
      <c r="B866" s="202" t="s">
        <v>20</v>
      </c>
      <c r="C866" s="57">
        <f t="shared" si="345"/>
        <v>569</v>
      </c>
      <c r="D866" s="57">
        <f t="shared" si="346"/>
        <v>569</v>
      </c>
      <c r="E866" s="57">
        <f t="shared" si="346"/>
        <v>0</v>
      </c>
      <c r="F866" s="57">
        <f t="shared" si="346"/>
        <v>0</v>
      </c>
      <c r="G866" s="57">
        <f t="shared" si="346"/>
        <v>0</v>
      </c>
      <c r="H866" s="57">
        <f t="shared" si="346"/>
        <v>0</v>
      </c>
      <c r="I866" s="57">
        <f t="shared" si="346"/>
        <v>0</v>
      </c>
    </row>
    <row r="867" spans="1:9">
      <c r="A867" s="33" t="s">
        <v>54</v>
      </c>
      <c r="B867" s="201" t="s">
        <v>19</v>
      </c>
      <c r="C867" s="57">
        <f t="shared" si="345"/>
        <v>569</v>
      </c>
      <c r="D867" s="57">
        <f>D869</f>
        <v>569</v>
      </c>
      <c r="E867" s="57">
        <f t="shared" si="346"/>
        <v>0</v>
      </c>
      <c r="F867" s="57">
        <f t="shared" si="346"/>
        <v>0</v>
      </c>
      <c r="G867" s="57">
        <f t="shared" si="346"/>
        <v>0</v>
      </c>
      <c r="H867" s="57">
        <f t="shared" si="346"/>
        <v>0</v>
      </c>
      <c r="I867" s="57">
        <f t="shared" si="346"/>
        <v>0</v>
      </c>
    </row>
    <row r="868" spans="1:9">
      <c r="A868" s="14"/>
      <c r="B868" s="202" t="s">
        <v>20</v>
      </c>
      <c r="C868" s="57">
        <f t="shared" si="345"/>
        <v>569</v>
      </c>
      <c r="D868" s="57">
        <f>D870</f>
        <v>569</v>
      </c>
      <c r="E868" s="57">
        <f t="shared" si="346"/>
        <v>0</v>
      </c>
      <c r="F868" s="57">
        <f t="shared" si="346"/>
        <v>0</v>
      </c>
      <c r="G868" s="57">
        <f t="shared" si="346"/>
        <v>0</v>
      </c>
      <c r="H868" s="57">
        <f t="shared" si="346"/>
        <v>0</v>
      </c>
      <c r="I868" s="57">
        <f t="shared" si="346"/>
        <v>0</v>
      </c>
    </row>
    <row r="869" spans="1:9" s="147" customFormat="1">
      <c r="A869" s="156" t="s">
        <v>50</v>
      </c>
      <c r="B869" s="145" t="s">
        <v>19</v>
      </c>
      <c r="C869" s="146">
        <f t="shared" si="345"/>
        <v>569</v>
      </c>
      <c r="D869" s="146">
        <f>D871+D875</f>
        <v>569</v>
      </c>
      <c r="E869" s="146">
        <f t="shared" ref="E869:I870" si="347">E871+E875</f>
        <v>0</v>
      </c>
      <c r="F869" s="146">
        <f t="shared" si="347"/>
        <v>0</v>
      </c>
      <c r="G869" s="146">
        <f t="shared" si="347"/>
        <v>0</v>
      </c>
      <c r="H869" s="146">
        <f t="shared" si="347"/>
        <v>0</v>
      </c>
      <c r="I869" s="146">
        <f t="shared" si="347"/>
        <v>0</v>
      </c>
    </row>
    <row r="870" spans="1:9" s="147" customFormat="1">
      <c r="A870" s="155"/>
      <c r="B870" s="148" t="s">
        <v>20</v>
      </c>
      <c r="C870" s="146">
        <f t="shared" si="345"/>
        <v>569</v>
      </c>
      <c r="D870" s="146">
        <f>D872+D876</f>
        <v>569</v>
      </c>
      <c r="E870" s="146">
        <f t="shared" si="347"/>
        <v>0</v>
      </c>
      <c r="F870" s="146">
        <f t="shared" si="347"/>
        <v>0</v>
      </c>
      <c r="G870" s="146">
        <f t="shared" si="347"/>
        <v>0</v>
      </c>
      <c r="H870" s="146">
        <f t="shared" si="347"/>
        <v>0</v>
      </c>
      <c r="I870" s="146">
        <f t="shared" si="347"/>
        <v>0</v>
      </c>
    </row>
    <row r="871" spans="1:9" s="147" customFormat="1" ht="14.25">
      <c r="A871" s="362" t="s">
        <v>535</v>
      </c>
      <c r="B871" s="143" t="s">
        <v>19</v>
      </c>
      <c r="C871" s="146">
        <f t="shared" si="345"/>
        <v>284</v>
      </c>
      <c r="D871" s="146">
        <f>D873</f>
        <v>284</v>
      </c>
      <c r="E871" s="146">
        <f t="shared" ref="E871:I872" si="348">E873</f>
        <v>0</v>
      </c>
      <c r="F871" s="146">
        <f t="shared" si="348"/>
        <v>0</v>
      </c>
      <c r="G871" s="146">
        <f t="shared" si="348"/>
        <v>0</v>
      </c>
      <c r="H871" s="146">
        <f t="shared" si="348"/>
        <v>0</v>
      </c>
      <c r="I871" s="146">
        <f t="shared" si="348"/>
        <v>0</v>
      </c>
    </row>
    <row r="872" spans="1:9" s="147" customFormat="1">
      <c r="A872" s="14"/>
      <c r="B872" s="144" t="s">
        <v>20</v>
      </c>
      <c r="C872" s="146">
        <f t="shared" si="345"/>
        <v>284</v>
      </c>
      <c r="D872" s="146">
        <f>D874</f>
        <v>284</v>
      </c>
      <c r="E872" s="146">
        <f t="shared" si="348"/>
        <v>0</v>
      </c>
      <c r="F872" s="146">
        <f t="shared" si="348"/>
        <v>0</v>
      </c>
      <c r="G872" s="146">
        <f t="shared" si="348"/>
        <v>0</v>
      </c>
      <c r="H872" s="146">
        <f t="shared" si="348"/>
        <v>0</v>
      </c>
      <c r="I872" s="146">
        <f t="shared" si="348"/>
        <v>0</v>
      </c>
    </row>
    <row r="873" spans="1:9" s="322" customFormat="1" ht="15.75">
      <c r="A873" s="584" t="s">
        <v>335</v>
      </c>
      <c r="B873" s="269" t="s">
        <v>19</v>
      </c>
      <c r="C873" s="250">
        <f t="shared" si="345"/>
        <v>284</v>
      </c>
      <c r="D873" s="250">
        <v>284</v>
      </c>
      <c r="E873" s="250">
        <v>0</v>
      </c>
      <c r="F873" s="250">
        <v>0</v>
      </c>
      <c r="G873" s="250">
        <v>0</v>
      </c>
      <c r="H873" s="250">
        <v>0</v>
      </c>
      <c r="I873" s="250">
        <v>0</v>
      </c>
    </row>
    <row r="874" spans="1:9" s="322" customFormat="1">
      <c r="A874" s="249"/>
      <c r="B874" s="270" t="s">
        <v>20</v>
      </c>
      <c r="C874" s="250">
        <f t="shared" si="345"/>
        <v>284</v>
      </c>
      <c r="D874" s="250">
        <v>284</v>
      </c>
      <c r="E874" s="250">
        <v>0</v>
      </c>
      <c r="F874" s="250">
        <v>0</v>
      </c>
      <c r="G874" s="250">
        <v>0</v>
      </c>
      <c r="H874" s="250">
        <v>0</v>
      </c>
      <c r="I874" s="250">
        <v>0</v>
      </c>
    </row>
    <row r="875" spans="1:9" s="350" customFormat="1" ht="28.5">
      <c r="A875" s="457" t="s">
        <v>336</v>
      </c>
      <c r="B875" s="299" t="s">
        <v>19</v>
      </c>
      <c r="C875" s="378">
        <f t="shared" si="345"/>
        <v>285</v>
      </c>
      <c r="D875" s="378">
        <f>D877</f>
        <v>285</v>
      </c>
      <c r="E875" s="378">
        <f t="shared" ref="E875:I876" si="349">E877</f>
        <v>0</v>
      </c>
      <c r="F875" s="378">
        <f t="shared" si="349"/>
        <v>0</v>
      </c>
      <c r="G875" s="378">
        <f t="shared" si="349"/>
        <v>0</v>
      </c>
      <c r="H875" s="378">
        <f t="shared" si="349"/>
        <v>0</v>
      </c>
      <c r="I875" s="378">
        <f t="shared" si="349"/>
        <v>0</v>
      </c>
    </row>
    <row r="876" spans="1:9" s="350" customFormat="1">
      <c r="A876" s="268"/>
      <c r="B876" s="282" t="s">
        <v>20</v>
      </c>
      <c r="C876" s="378">
        <f t="shared" si="345"/>
        <v>285</v>
      </c>
      <c r="D876" s="378">
        <f>D878</f>
        <v>285</v>
      </c>
      <c r="E876" s="378">
        <f t="shared" si="349"/>
        <v>0</v>
      </c>
      <c r="F876" s="378">
        <f t="shared" si="349"/>
        <v>0</v>
      </c>
      <c r="G876" s="378">
        <f t="shared" si="349"/>
        <v>0</v>
      </c>
      <c r="H876" s="378">
        <f t="shared" si="349"/>
        <v>0</v>
      </c>
      <c r="I876" s="378">
        <f t="shared" si="349"/>
        <v>0</v>
      </c>
    </row>
    <row r="877" spans="1:9" s="322" customFormat="1" ht="15.75">
      <c r="A877" s="584" t="s">
        <v>335</v>
      </c>
      <c r="B877" s="269" t="s">
        <v>19</v>
      </c>
      <c r="C877" s="250">
        <f t="shared" si="345"/>
        <v>285</v>
      </c>
      <c r="D877" s="250">
        <v>285</v>
      </c>
      <c r="E877" s="250">
        <v>0</v>
      </c>
      <c r="F877" s="250">
        <v>0</v>
      </c>
      <c r="G877" s="250">
        <v>0</v>
      </c>
      <c r="H877" s="250">
        <v>0</v>
      </c>
      <c r="I877" s="250">
        <v>0</v>
      </c>
    </row>
    <row r="878" spans="1:9" s="255" customFormat="1">
      <c r="A878" s="345"/>
      <c r="B878" s="103" t="s">
        <v>20</v>
      </c>
      <c r="C878" s="101">
        <f t="shared" si="345"/>
        <v>285</v>
      </c>
      <c r="D878" s="101">
        <v>285</v>
      </c>
      <c r="E878" s="101">
        <v>0</v>
      </c>
      <c r="F878" s="101">
        <v>0</v>
      </c>
      <c r="G878" s="101">
        <v>0</v>
      </c>
      <c r="H878" s="101">
        <v>0</v>
      </c>
      <c r="I878" s="101">
        <v>0</v>
      </c>
    </row>
    <row r="879" spans="1:9">
      <c r="A879" s="738" t="s">
        <v>487</v>
      </c>
      <c r="B879" s="739"/>
      <c r="C879" s="739"/>
      <c r="D879" s="739"/>
      <c r="E879" s="739"/>
      <c r="F879" s="739"/>
      <c r="G879" s="739"/>
      <c r="H879" s="739"/>
      <c r="I879" s="740"/>
    </row>
    <row r="880" spans="1:9">
      <c r="A880" s="33" t="s">
        <v>22</v>
      </c>
      <c r="B880" s="26" t="s">
        <v>19</v>
      </c>
      <c r="C880" s="57">
        <f t="shared" ref="C880:C1029" si="350">D880+E880+F880+G880+H880+I880</f>
        <v>41740.74</v>
      </c>
      <c r="D880" s="57">
        <f t="shared" ref="D880:I881" si="351">D882</f>
        <v>25681.85</v>
      </c>
      <c r="E880" s="71">
        <f t="shared" si="351"/>
        <v>15293</v>
      </c>
      <c r="F880" s="57">
        <f t="shared" si="351"/>
        <v>0</v>
      </c>
      <c r="G880" s="57">
        <f t="shared" si="351"/>
        <v>0</v>
      </c>
      <c r="H880" s="57">
        <f t="shared" si="351"/>
        <v>0</v>
      </c>
      <c r="I880" s="57">
        <f t="shared" si="351"/>
        <v>765.88999999999942</v>
      </c>
    </row>
    <row r="881" spans="1:17">
      <c r="A881" s="23" t="s">
        <v>46</v>
      </c>
      <c r="B881" s="28" t="s">
        <v>20</v>
      </c>
      <c r="C881" s="57">
        <f t="shared" si="350"/>
        <v>41740.74</v>
      </c>
      <c r="D881" s="57">
        <f t="shared" si="351"/>
        <v>25681.85</v>
      </c>
      <c r="E881" s="71">
        <f t="shared" si="351"/>
        <v>15293</v>
      </c>
      <c r="F881" s="57">
        <f t="shared" si="351"/>
        <v>0</v>
      </c>
      <c r="G881" s="57">
        <f t="shared" si="351"/>
        <v>0</v>
      </c>
      <c r="H881" s="57">
        <f t="shared" si="351"/>
        <v>0</v>
      </c>
      <c r="I881" s="57">
        <f t="shared" si="351"/>
        <v>765.88999999999942</v>
      </c>
    </row>
    <row r="882" spans="1:17">
      <c r="A882" s="90" t="s">
        <v>34</v>
      </c>
      <c r="B882" s="26" t="s">
        <v>19</v>
      </c>
      <c r="C882" s="57">
        <f t="shared" si="350"/>
        <v>41740.74</v>
      </c>
      <c r="D882" s="57">
        <f>D884+D898</f>
        <v>25681.85</v>
      </c>
      <c r="E882" s="57">
        <f t="shared" ref="E882:I882" si="352">E884+E898</f>
        <v>15293</v>
      </c>
      <c r="F882" s="57">
        <f t="shared" si="352"/>
        <v>0</v>
      </c>
      <c r="G882" s="57">
        <f t="shared" si="352"/>
        <v>0</v>
      </c>
      <c r="H882" s="57">
        <f t="shared" si="352"/>
        <v>0</v>
      </c>
      <c r="I882" s="57">
        <f t="shared" si="352"/>
        <v>765.88999999999942</v>
      </c>
    </row>
    <row r="883" spans="1:17">
      <c r="A883" s="14" t="s">
        <v>49</v>
      </c>
      <c r="B883" s="28" t="s">
        <v>20</v>
      </c>
      <c r="C883" s="57">
        <f t="shared" si="350"/>
        <v>41740.74</v>
      </c>
      <c r="D883" s="57">
        <f>D885+D899</f>
        <v>25681.85</v>
      </c>
      <c r="E883" s="57">
        <f t="shared" ref="E883:I883" si="353">E885+E899</f>
        <v>15293</v>
      </c>
      <c r="F883" s="57">
        <f t="shared" si="353"/>
        <v>0</v>
      </c>
      <c r="G883" s="57">
        <f t="shared" si="353"/>
        <v>0</v>
      </c>
      <c r="H883" s="57">
        <f t="shared" si="353"/>
        <v>0</v>
      </c>
      <c r="I883" s="57">
        <f t="shared" si="353"/>
        <v>765.88999999999942</v>
      </c>
    </row>
    <row r="884" spans="1:17" ht="25.5">
      <c r="A884" s="334" t="s">
        <v>271</v>
      </c>
      <c r="B884" s="70" t="s">
        <v>19</v>
      </c>
      <c r="C884" s="57">
        <f t="shared" si="350"/>
        <v>20908</v>
      </c>
      <c r="D884" s="57">
        <f t="shared" ref="D884:I885" si="354">D886+D892</f>
        <v>13243.11</v>
      </c>
      <c r="E884" s="57">
        <f t="shared" si="354"/>
        <v>6899</v>
      </c>
      <c r="F884" s="57">
        <f t="shared" si="354"/>
        <v>0</v>
      </c>
      <c r="G884" s="57">
        <f t="shared" si="354"/>
        <v>0</v>
      </c>
      <c r="H884" s="57">
        <f t="shared" si="354"/>
        <v>0</v>
      </c>
      <c r="I884" s="57">
        <f t="shared" si="354"/>
        <v>765.88999999999942</v>
      </c>
    </row>
    <row r="885" spans="1:17">
      <c r="A885" s="18"/>
      <c r="B885" s="69" t="s">
        <v>20</v>
      </c>
      <c r="C885" s="57">
        <f t="shared" si="350"/>
        <v>20908</v>
      </c>
      <c r="D885" s="57">
        <f t="shared" si="354"/>
        <v>13243.11</v>
      </c>
      <c r="E885" s="57">
        <f t="shared" si="354"/>
        <v>6899</v>
      </c>
      <c r="F885" s="57">
        <f t="shared" si="354"/>
        <v>0</v>
      </c>
      <c r="G885" s="57">
        <f t="shared" si="354"/>
        <v>0</v>
      </c>
      <c r="H885" s="57">
        <f t="shared" si="354"/>
        <v>0</v>
      </c>
      <c r="I885" s="57">
        <f t="shared" si="354"/>
        <v>765.88999999999942</v>
      </c>
    </row>
    <row r="886" spans="1:17" s="275" customFormat="1" ht="15" customHeight="1">
      <c r="A886" s="461" t="s">
        <v>83</v>
      </c>
      <c r="B886" s="299" t="s">
        <v>19</v>
      </c>
      <c r="C886" s="312">
        <f t="shared" si="350"/>
        <v>17723</v>
      </c>
      <c r="D886" s="312">
        <f>D888+D890</f>
        <v>13243.11</v>
      </c>
      <c r="E886" s="312">
        <f t="shared" ref="E886:I887" si="355">E888+E890</f>
        <v>3714</v>
      </c>
      <c r="F886" s="312">
        <f t="shared" si="355"/>
        <v>0</v>
      </c>
      <c r="G886" s="312">
        <f t="shared" si="355"/>
        <v>0</v>
      </c>
      <c r="H886" s="312">
        <f t="shared" si="355"/>
        <v>0</v>
      </c>
      <c r="I886" s="312">
        <f t="shared" si="355"/>
        <v>765.88999999999942</v>
      </c>
      <c r="J886" s="825"/>
      <c r="K886" s="826"/>
      <c r="L886" s="826"/>
      <c r="M886" s="826"/>
      <c r="N886" s="826"/>
      <c r="O886" s="826"/>
      <c r="P886" s="826"/>
      <c r="Q886" s="826"/>
    </row>
    <row r="887" spans="1:17" s="253" customFormat="1">
      <c r="A887" s="46"/>
      <c r="B887" s="69" t="s">
        <v>20</v>
      </c>
      <c r="C887" s="95">
        <f t="shared" si="350"/>
        <v>17723</v>
      </c>
      <c r="D887" s="312">
        <f>D889+D891</f>
        <v>13243.11</v>
      </c>
      <c r="E887" s="312">
        <f t="shared" si="355"/>
        <v>3714</v>
      </c>
      <c r="F887" s="312">
        <f t="shared" si="355"/>
        <v>0</v>
      </c>
      <c r="G887" s="312">
        <f t="shared" si="355"/>
        <v>0</v>
      </c>
      <c r="H887" s="312">
        <f t="shared" si="355"/>
        <v>0</v>
      </c>
      <c r="I887" s="312">
        <f t="shared" si="355"/>
        <v>765.88999999999942</v>
      </c>
      <c r="J887" s="825"/>
      <c r="K887" s="826"/>
      <c r="L887" s="826"/>
      <c r="M887" s="826"/>
      <c r="N887" s="826"/>
      <c r="O887" s="826"/>
      <c r="P887" s="826"/>
      <c r="Q887" s="826"/>
    </row>
    <row r="888" spans="1:17" s="274" customFormat="1" ht="27" customHeight="1">
      <c r="A888" s="586" t="s">
        <v>480</v>
      </c>
      <c r="B888" s="299" t="s">
        <v>19</v>
      </c>
      <c r="C888" s="312">
        <f t="shared" si="350"/>
        <v>14050</v>
      </c>
      <c r="D888" s="312">
        <v>13243.11</v>
      </c>
      <c r="E888" s="312">
        <v>41</v>
      </c>
      <c r="F888" s="312">
        <v>0</v>
      </c>
      <c r="G888" s="312">
        <v>0</v>
      </c>
      <c r="H888" s="312">
        <v>0</v>
      </c>
      <c r="I888" s="312">
        <f>14064-13243.11-55</f>
        <v>765.88999999999942</v>
      </c>
      <c r="J888" s="747"/>
      <c r="K888" s="749"/>
      <c r="L888" s="749"/>
      <c r="M888" s="749"/>
      <c r="N888" s="749"/>
      <c r="O888" s="749"/>
      <c r="P888" s="749"/>
      <c r="Q888" s="749"/>
    </row>
    <row r="889" spans="1:17" s="274" customFormat="1">
      <c r="A889" s="389"/>
      <c r="B889" s="282" t="s">
        <v>20</v>
      </c>
      <c r="C889" s="312">
        <f t="shared" si="350"/>
        <v>14050</v>
      </c>
      <c r="D889" s="312">
        <v>13243.11</v>
      </c>
      <c r="E889" s="312">
        <v>41</v>
      </c>
      <c r="F889" s="312">
        <v>0</v>
      </c>
      <c r="G889" s="312">
        <v>0</v>
      </c>
      <c r="H889" s="312">
        <v>0</v>
      </c>
      <c r="I889" s="312">
        <f>14064-13243.11-55</f>
        <v>765.88999999999942</v>
      </c>
      <c r="J889" s="747"/>
      <c r="K889" s="749"/>
      <c r="L889" s="749"/>
      <c r="M889" s="749"/>
      <c r="N889" s="749"/>
      <c r="O889" s="749"/>
      <c r="P889" s="749"/>
      <c r="Q889" s="749"/>
    </row>
    <row r="890" spans="1:17" s="274" customFormat="1" ht="16.5" customHeight="1">
      <c r="A890" s="585" t="s">
        <v>614</v>
      </c>
      <c r="B890" s="299" t="s">
        <v>19</v>
      </c>
      <c r="C890" s="312">
        <f t="shared" si="350"/>
        <v>3673</v>
      </c>
      <c r="D890" s="312">
        <v>0</v>
      </c>
      <c r="E890" s="312">
        <v>3673</v>
      </c>
      <c r="F890" s="312">
        <v>0</v>
      </c>
      <c r="G890" s="312">
        <v>0</v>
      </c>
      <c r="H890" s="312">
        <v>0</v>
      </c>
      <c r="I890" s="312">
        <v>0</v>
      </c>
      <c r="J890" s="825"/>
      <c r="K890" s="826"/>
      <c r="L890" s="826"/>
      <c r="M890" s="826"/>
      <c r="N890" s="826"/>
      <c r="O890" s="826"/>
      <c r="P890" s="826"/>
      <c r="Q890" s="826"/>
    </row>
    <row r="891" spans="1:17" s="253" customFormat="1">
      <c r="A891" s="46"/>
      <c r="B891" s="69" t="s">
        <v>20</v>
      </c>
      <c r="C891" s="95">
        <f t="shared" si="350"/>
        <v>3673</v>
      </c>
      <c r="D891" s="312">
        <v>0</v>
      </c>
      <c r="E891" s="312">
        <v>3673</v>
      </c>
      <c r="F891" s="95">
        <v>0</v>
      </c>
      <c r="G891" s="95">
        <v>0</v>
      </c>
      <c r="H891" s="95">
        <v>0</v>
      </c>
      <c r="I891" s="312">
        <v>0</v>
      </c>
      <c r="J891" s="825"/>
      <c r="K891" s="826"/>
      <c r="L891" s="826"/>
      <c r="M891" s="826"/>
      <c r="N891" s="826"/>
      <c r="O891" s="826"/>
      <c r="P891" s="826"/>
      <c r="Q891" s="826"/>
    </row>
    <row r="892" spans="1:17" s="275" customFormat="1" ht="17.25" customHeight="1">
      <c r="A892" s="461" t="s">
        <v>481</v>
      </c>
      <c r="B892" s="299" t="s">
        <v>19</v>
      </c>
      <c r="C892" s="312">
        <f t="shared" si="350"/>
        <v>3185</v>
      </c>
      <c r="D892" s="312">
        <f>D894+D896</f>
        <v>0</v>
      </c>
      <c r="E892" s="312">
        <f t="shared" ref="E892:I892" si="356">E894+E896</f>
        <v>3185</v>
      </c>
      <c r="F892" s="312">
        <f t="shared" si="356"/>
        <v>0</v>
      </c>
      <c r="G892" s="312">
        <f t="shared" si="356"/>
        <v>0</v>
      </c>
      <c r="H892" s="312">
        <f t="shared" si="356"/>
        <v>0</v>
      </c>
      <c r="I892" s="312">
        <f t="shared" si="356"/>
        <v>0</v>
      </c>
      <c r="J892" s="825"/>
      <c r="K892" s="826"/>
      <c r="L892" s="826"/>
      <c r="M892" s="826"/>
      <c r="N892" s="826"/>
      <c r="O892" s="826"/>
      <c r="P892" s="826"/>
      <c r="Q892" s="826"/>
    </row>
    <row r="893" spans="1:17" s="253" customFormat="1">
      <c r="A893" s="46"/>
      <c r="B893" s="69" t="s">
        <v>20</v>
      </c>
      <c r="C893" s="95">
        <f t="shared" si="350"/>
        <v>3185</v>
      </c>
      <c r="D893" s="312">
        <f>D895+D897</f>
        <v>0</v>
      </c>
      <c r="E893" s="312">
        <f t="shared" ref="E893:I893" si="357">E895+E897</f>
        <v>3185</v>
      </c>
      <c r="F893" s="312">
        <f t="shared" si="357"/>
        <v>0</v>
      </c>
      <c r="G893" s="312">
        <f t="shared" si="357"/>
        <v>0</v>
      </c>
      <c r="H893" s="312">
        <f t="shared" si="357"/>
        <v>0</v>
      </c>
      <c r="I893" s="312">
        <f t="shared" si="357"/>
        <v>0</v>
      </c>
      <c r="J893" s="825"/>
      <c r="K893" s="826"/>
      <c r="L893" s="826"/>
      <c r="M893" s="826"/>
      <c r="N893" s="826"/>
      <c r="O893" s="826"/>
      <c r="P893" s="826"/>
      <c r="Q893" s="826"/>
    </row>
    <row r="894" spans="1:17" s="274" customFormat="1" ht="26.25" customHeight="1">
      <c r="A894" s="586" t="s">
        <v>480</v>
      </c>
      <c r="B894" s="299" t="s">
        <v>19</v>
      </c>
      <c r="C894" s="312">
        <f t="shared" si="350"/>
        <v>1773</v>
      </c>
      <c r="D894" s="312">
        <v>0</v>
      </c>
      <c r="E894" s="312">
        <v>1773</v>
      </c>
      <c r="F894" s="312">
        <v>0</v>
      </c>
      <c r="G894" s="312">
        <v>0</v>
      </c>
      <c r="H894" s="312">
        <v>0</v>
      </c>
      <c r="I894" s="312">
        <v>0</v>
      </c>
      <c r="J894" s="747" t="s">
        <v>639</v>
      </c>
      <c r="K894" s="749"/>
      <c r="L894" s="749"/>
      <c r="M894" s="749"/>
      <c r="N894" s="749"/>
      <c r="O894" s="749"/>
      <c r="P894" s="749"/>
      <c r="Q894" s="749"/>
    </row>
    <row r="895" spans="1:17" s="274" customFormat="1">
      <c r="A895" s="389"/>
      <c r="B895" s="282" t="s">
        <v>20</v>
      </c>
      <c r="C895" s="312">
        <f t="shared" si="350"/>
        <v>1773</v>
      </c>
      <c r="D895" s="312">
        <v>0</v>
      </c>
      <c r="E895" s="312">
        <v>1773</v>
      </c>
      <c r="F895" s="312">
        <v>0</v>
      </c>
      <c r="G895" s="312">
        <v>0</v>
      </c>
      <c r="H895" s="312">
        <v>0</v>
      </c>
      <c r="I895" s="312">
        <v>0</v>
      </c>
      <c r="J895" s="747"/>
      <c r="K895" s="749"/>
      <c r="L895" s="749"/>
      <c r="M895" s="749"/>
      <c r="N895" s="749"/>
      <c r="O895" s="749"/>
      <c r="P895" s="749"/>
      <c r="Q895" s="749"/>
    </row>
    <row r="896" spans="1:17" s="274" customFormat="1" ht="29.25" customHeight="1">
      <c r="A896" s="587" t="s">
        <v>757</v>
      </c>
      <c r="B896" s="299" t="s">
        <v>19</v>
      </c>
      <c r="C896" s="312">
        <f t="shared" ref="C896:C897" si="358">D896+E896+F896+G896+H896+I896</f>
        <v>1412</v>
      </c>
      <c r="D896" s="312">
        <v>0</v>
      </c>
      <c r="E896" s="312">
        <v>1412</v>
      </c>
      <c r="F896" s="312">
        <v>0</v>
      </c>
      <c r="G896" s="312">
        <v>0</v>
      </c>
      <c r="H896" s="312">
        <v>0</v>
      </c>
      <c r="I896" s="312">
        <v>0</v>
      </c>
      <c r="J896" s="825"/>
      <c r="K896" s="826"/>
      <c r="L896" s="826"/>
      <c r="M896" s="826"/>
      <c r="N896" s="826"/>
      <c r="O896" s="826"/>
      <c r="P896" s="826"/>
      <c r="Q896" s="826"/>
    </row>
    <row r="897" spans="1:17" s="253" customFormat="1">
      <c r="A897" s="46"/>
      <c r="B897" s="69" t="s">
        <v>20</v>
      </c>
      <c r="C897" s="95">
        <f t="shared" si="358"/>
        <v>1412</v>
      </c>
      <c r="D897" s="312">
        <v>0</v>
      </c>
      <c r="E897" s="95">
        <v>1412</v>
      </c>
      <c r="F897" s="95">
        <v>0</v>
      </c>
      <c r="G897" s="95">
        <v>0</v>
      </c>
      <c r="H897" s="95">
        <v>0</v>
      </c>
      <c r="I897" s="312">
        <v>0</v>
      </c>
      <c r="J897" s="825"/>
      <c r="K897" s="826"/>
      <c r="L897" s="826"/>
      <c r="M897" s="826"/>
      <c r="N897" s="826"/>
      <c r="O897" s="826"/>
      <c r="P897" s="826"/>
      <c r="Q897" s="826"/>
    </row>
    <row r="898" spans="1:17">
      <c r="A898" s="21" t="s">
        <v>76</v>
      </c>
      <c r="B898" s="8" t="s">
        <v>19</v>
      </c>
      <c r="C898" s="57">
        <f t="shared" si="350"/>
        <v>20832.739999999998</v>
      </c>
      <c r="D898" s="57">
        <f t="shared" ref="D898:I899" si="359">D900</f>
        <v>12438.739999999998</v>
      </c>
      <c r="E898" s="57">
        <f t="shared" si="359"/>
        <v>8394</v>
      </c>
      <c r="F898" s="57">
        <f t="shared" si="359"/>
        <v>0</v>
      </c>
      <c r="G898" s="57">
        <f t="shared" si="359"/>
        <v>0</v>
      </c>
      <c r="H898" s="57">
        <f t="shared" si="359"/>
        <v>0</v>
      </c>
      <c r="I898" s="57">
        <f t="shared" si="359"/>
        <v>0</v>
      </c>
    </row>
    <row r="899" spans="1:17">
      <c r="A899" s="18"/>
      <c r="B899" s="202" t="s">
        <v>20</v>
      </c>
      <c r="C899" s="57">
        <f t="shared" si="350"/>
        <v>20832.739999999998</v>
      </c>
      <c r="D899" s="57">
        <f t="shared" si="359"/>
        <v>12438.739999999998</v>
      </c>
      <c r="E899" s="57">
        <f t="shared" si="359"/>
        <v>8394</v>
      </c>
      <c r="F899" s="57">
        <f t="shared" si="359"/>
        <v>0</v>
      </c>
      <c r="G899" s="57">
        <f t="shared" si="359"/>
        <v>0</v>
      </c>
      <c r="H899" s="57">
        <f t="shared" si="359"/>
        <v>0</v>
      </c>
      <c r="I899" s="57">
        <f t="shared" si="359"/>
        <v>0</v>
      </c>
    </row>
    <row r="900" spans="1:17">
      <c r="A900" s="30" t="s">
        <v>54</v>
      </c>
      <c r="B900" s="31" t="s">
        <v>19</v>
      </c>
      <c r="C900" s="57">
        <f t="shared" si="350"/>
        <v>20832.739999999998</v>
      </c>
      <c r="D900" s="57">
        <f t="shared" ref="D900:I901" si="360">D902+D1188</f>
        <v>12438.739999999998</v>
      </c>
      <c r="E900" s="57">
        <f t="shared" si="360"/>
        <v>8394</v>
      </c>
      <c r="F900" s="57">
        <f t="shared" si="360"/>
        <v>0</v>
      </c>
      <c r="G900" s="57">
        <f t="shared" si="360"/>
        <v>0</v>
      </c>
      <c r="H900" s="57">
        <f t="shared" si="360"/>
        <v>0</v>
      </c>
      <c r="I900" s="57">
        <f t="shared" si="360"/>
        <v>0</v>
      </c>
    </row>
    <row r="901" spans="1:17">
      <c r="A901" s="13"/>
      <c r="B901" s="31" t="s">
        <v>20</v>
      </c>
      <c r="C901" s="57">
        <f t="shared" si="350"/>
        <v>20832.739999999998</v>
      </c>
      <c r="D901" s="57">
        <f t="shared" si="360"/>
        <v>12438.739999999998</v>
      </c>
      <c r="E901" s="57">
        <f t="shared" si="360"/>
        <v>8394</v>
      </c>
      <c r="F901" s="57">
        <f t="shared" si="360"/>
        <v>0</v>
      </c>
      <c r="G901" s="57">
        <f t="shared" si="360"/>
        <v>0</v>
      </c>
      <c r="H901" s="57">
        <f t="shared" si="360"/>
        <v>0</v>
      </c>
      <c r="I901" s="57">
        <f t="shared" si="360"/>
        <v>0</v>
      </c>
    </row>
    <row r="902" spans="1:17" s="112" customFormat="1">
      <c r="A902" s="149" t="s">
        <v>50</v>
      </c>
      <c r="B902" s="150" t="s">
        <v>19</v>
      </c>
      <c r="C902" s="151">
        <f t="shared" si="350"/>
        <v>20789.739999999998</v>
      </c>
      <c r="D902" s="151">
        <f t="shared" ref="D902:I903" si="361">D904+D988+D1028+D1108+D1128+D1148+D1156+D1170+D1178</f>
        <v>12428.739999999998</v>
      </c>
      <c r="E902" s="151">
        <f t="shared" si="361"/>
        <v>8361</v>
      </c>
      <c r="F902" s="151">
        <f t="shared" si="361"/>
        <v>0</v>
      </c>
      <c r="G902" s="151">
        <f t="shared" si="361"/>
        <v>0</v>
      </c>
      <c r="H902" s="151">
        <f t="shared" si="361"/>
        <v>0</v>
      </c>
      <c r="I902" s="151">
        <f t="shared" si="361"/>
        <v>0</v>
      </c>
    </row>
    <row r="903" spans="1:17" s="112" customFormat="1">
      <c r="A903" s="152"/>
      <c r="B903" s="153" t="s">
        <v>20</v>
      </c>
      <c r="C903" s="151">
        <f t="shared" si="350"/>
        <v>20789.739999999998</v>
      </c>
      <c r="D903" s="151">
        <f t="shared" si="361"/>
        <v>12428.739999999998</v>
      </c>
      <c r="E903" s="151">
        <f t="shared" si="361"/>
        <v>8361</v>
      </c>
      <c r="F903" s="151">
        <f t="shared" si="361"/>
        <v>0</v>
      </c>
      <c r="G903" s="151">
        <f t="shared" si="361"/>
        <v>0</v>
      </c>
      <c r="H903" s="151">
        <f t="shared" si="361"/>
        <v>0</v>
      </c>
      <c r="I903" s="151">
        <f t="shared" si="361"/>
        <v>0</v>
      </c>
    </row>
    <row r="904" spans="1:17" s="147" customFormat="1">
      <c r="A904" s="175" t="s">
        <v>63</v>
      </c>
      <c r="B904" s="145" t="s">
        <v>19</v>
      </c>
      <c r="C904" s="146">
        <f t="shared" si="350"/>
        <v>4720</v>
      </c>
      <c r="D904" s="146">
        <f>D906+D908+D910+D912+D914+D916+D918+D920+D922+D924+D926+D928+D930+D932+D934+D936+D938+D940+D942+D944+D946+D948+D950+D952+D954+D956+D958+D960+D962+D964+D966+D968+D970+D972+D974+D976+D978+D980+D982+D984+D986</f>
        <v>1038</v>
      </c>
      <c r="E904" s="146">
        <f t="shared" ref="E904:I904" si="362">E906+E908+E910+E912+E914+E916+E918+E920+E922+E924+E926+E928+E930+E932+E934+E936+E938+E940+E942+E944+E946+E948+E950+E952+E954+E956+E958+E960+E962+E964+E966+E968+E970+E972+E974+E976+E978+E980+E982+E984+E986</f>
        <v>3682</v>
      </c>
      <c r="F904" s="146">
        <f t="shared" si="362"/>
        <v>0</v>
      </c>
      <c r="G904" s="146">
        <f t="shared" si="362"/>
        <v>0</v>
      </c>
      <c r="H904" s="146">
        <f t="shared" si="362"/>
        <v>0</v>
      </c>
      <c r="I904" s="146">
        <f t="shared" si="362"/>
        <v>0</v>
      </c>
    </row>
    <row r="905" spans="1:17" s="147" customFormat="1">
      <c r="A905" s="167"/>
      <c r="B905" s="148" t="s">
        <v>20</v>
      </c>
      <c r="C905" s="146">
        <f t="shared" si="350"/>
        <v>4720</v>
      </c>
      <c r="D905" s="146">
        <f>D907+D909+D911+D913+D915+D917+D919+D921+D923+D925+D927+D929+D931+D933+D935+D937+D939+D941+D943+D945+D947+D949+D951+D953+D955+D957+D959+D961+D963+D965+D967+D969+D971+D973+D975+D977+D979+D981+D983+D985+D987</f>
        <v>1038</v>
      </c>
      <c r="E905" s="146">
        <f t="shared" ref="E905:I905" si="363">E907+E909+E911+E913+E915+E917+E919+E921+E923+E925+E927+E929+E931+E933+E935+E937+E939+E941+E943+E945+E947+E949+E951+E953+E955+E957+E959+E961+E963+E965+E967+E969+E971+E973+E975+E977+E979+E981+E983+E985+E987</f>
        <v>3682</v>
      </c>
      <c r="F905" s="146">
        <f t="shared" si="363"/>
        <v>0</v>
      </c>
      <c r="G905" s="146">
        <f t="shared" si="363"/>
        <v>0</v>
      </c>
      <c r="H905" s="146">
        <f t="shared" si="363"/>
        <v>0</v>
      </c>
      <c r="I905" s="146">
        <f t="shared" si="363"/>
        <v>0</v>
      </c>
    </row>
    <row r="906" spans="1:17" s="322" customFormat="1" ht="15" customHeight="1">
      <c r="A906" s="588" t="s">
        <v>359</v>
      </c>
      <c r="B906" s="269" t="s">
        <v>19</v>
      </c>
      <c r="C906" s="250">
        <f t="shared" si="350"/>
        <v>156</v>
      </c>
      <c r="D906" s="250">
        <v>156</v>
      </c>
      <c r="E906" s="250">
        <v>0</v>
      </c>
      <c r="F906" s="250">
        <v>0</v>
      </c>
      <c r="G906" s="250">
        <v>0</v>
      </c>
      <c r="H906" s="250">
        <v>0</v>
      </c>
      <c r="I906" s="250">
        <v>0</v>
      </c>
    </row>
    <row r="907" spans="1:17" s="322" customFormat="1" ht="15">
      <c r="A907" s="365"/>
      <c r="B907" s="270" t="s">
        <v>20</v>
      </c>
      <c r="C907" s="250">
        <f t="shared" si="350"/>
        <v>156</v>
      </c>
      <c r="D907" s="250">
        <v>156</v>
      </c>
      <c r="E907" s="250">
        <v>0</v>
      </c>
      <c r="F907" s="250">
        <v>0</v>
      </c>
      <c r="G907" s="250">
        <v>0</v>
      </c>
      <c r="H907" s="250">
        <v>0</v>
      </c>
      <c r="I907" s="250">
        <v>0</v>
      </c>
    </row>
    <row r="908" spans="1:17" s="322" customFormat="1" ht="12.75" customHeight="1">
      <c r="A908" s="588" t="s">
        <v>360</v>
      </c>
      <c r="B908" s="269" t="s">
        <v>19</v>
      </c>
      <c r="C908" s="250">
        <f t="shared" si="350"/>
        <v>134</v>
      </c>
      <c r="D908" s="250">
        <v>134</v>
      </c>
      <c r="E908" s="250">
        <v>0</v>
      </c>
      <c r="F908" s="250">
        <v>0</v>
      </c>
      <c r="G908" s="250">
        <v>0</v>
      </c>
      <c r="H908" s="250">
        <v>0</v>
      </c>
      <c r="I908" s="250">
        <v>0</v>
      </c>
    </row>
    <row r="909" spans="1:17" s="322" customFormat="1" ht="15">
      <c r="A909" s="365"/>
      <c r="B909" s="270" t="s">
        <v>20</v>
      </c>
      <c r="C909" s="250">
        <f t="shared" si="350"/>
        <v>134</v>
      </c>
      <c r="D909" s="250">
        <v>134</v>
      </c>
      <c r="E909" s="250">
        <v>0</v>
      </c>
      <c r="F909" s="250">
        <v>0</v>
      </c>
      <c r="G909" s="250">
        <v>0</v>
      </c>
      <c r="H909" s="250">
        <v>0</v>
      </c>
      <c r="I909" s="250">
        <v>0</v>
      </c>
    </row>
    <row r="910" spans="1:17" s="592" customFormat="1" ht="15" customHeight="1">
      <c r="A910" s="589" t="s">
        <v>361</v>
      </c>
      <c r="B910" s="590" t="s">
        <v>19</v>
      </c>
      <c r="C910" s="591">
        <f t="shared" si="350"/>
        <v>197</v>
      </c>
      <c r="D910" s="591">
        <v>197</v>
      </c>
      <c r="E910" s="591">
        <v>0</v>
      </c>
      <c r="F910" s="591">
        <v>0</v>
      </c>
      <c r="G910" s="591">
        <v>0</v>
      </c>
      <c r="H910" s="591">
        <v>0</v>
      </c>
      <c r="I910" s="591">
        <v>0</v>
      </c>
    </row>
    <row r="911" spans="1:17" s="191" customFormat="1" ht="15">
      <c r="A911" s="365"/>
      <c r="B911" s="28" t="s">
        <v>20</v>
      </c>
      <c r="C911" s="85">
        <f t="shared" si="350"/>
        <v>197</v>
      </c>
      <c r="D911" s="85">
        <v>197</v>
      </c>
      <c r="E911" s="85">
        <v>0</v>
      </c>
      <c r="F911" s="85">
        <v>0</v>
      </c>
      <c r="G911" s="85">
        <v>0</v>
      </c>
      <c r="H911" s="85">
        <v>0</v>
      </c>
      <c r="I911" s="85">
        <v>0</v>
      </c>
    </row>
    <row r="912" spans="1:17" s="322" customFormat="1" ht="15" customHeight="1">
      <c r="A912" s="589" t="s">
        <v>379</v>
      </c>
      <c r="B912" s="269" t="s">
        <v>19</v>
      </c>
      <c r="C912" s="250">
        <f t="shared" si="350"/>
        <v>97</v>
      </c>
      <c r="D912" s="250">
        <v>97</v>
      </c>
      <c r="E912" s="250">
        <v>0</v>
      </c>
      <c r="F912" s="250">
        <v>0</v>
      </c>
      <c r="G912" s="250">
        <v>0</v>
      </c>
      <c r="H912" s="250">
        <v>0</v>
      </c>
      <c r="I912" s="250">
        <v>0</v>
      </c>
    </row>
    <row r="913" spans="1:9" s="322" customFormat="1" ht="15">
      <c r="A913" s="365"/>
      <c r="B913" s="270" t="s">
        <v>20</v>
      </c>
      <c r="C913" s="250">
        <f t="shared" si="350"/>
        <v>97</v>
      </c>
      <c r="D913" s="250">
        <v>97</v>
      </c>
      <c r="E913" s="250">
        <v>0</v>
      </c>
      <c r="F913" s="250">
        <v>0</v>
      </c>
      <c r="G913" s="250">
        <v>0</v>
      </c>
      <c r="H913" s="250">
        <v>0</v>
      </c>
      <c r="I913" s="250">
        <v>0</v>
      </c>
    </row>
    <row r="914" spans="1:9" s="322" customFormat="1" ht="14.25" customHeight="1">
      <c r="A914" s="588" t="s">
        <v>362</v>
      </c>
      <c r="B914" s="269" t="s">
        <v>19</v>
      </c>
      <c r="C914" s="250">
        <f t="shared" si="350"/>
        <v>49</v>
      </c>
      <c r="D914" s="250">
        <v>49</v>
      </c>
      <c r="E914" s="250">
        <v>0</v>
      </c>
      <c r="F914" s="250">
        <v>0</v>
      </c>
      <c r="G914" s="250">
        <v>0</v>
      </c>
      <c r="H914" s="250">
        <v>0</v>
      </c>
      <c r="I914" s="250">
        <v>0</v>
      </c>
    </row>
    <row r="915" spans="1:9" s="322" customFormat="1" ht="15">
      <c r="A915" s="365"/>
      <c r="B915" s="270" t="s">
        <v>20</v>
      </c>
      <c r="C915" s="250">
        <f t="shared" si="350"/>
        <v>49</v>
      </c>
      <c r="D915" s="250">
        <v>49</v>
      </c>
      <c r="E915" s="250">
        <v>0</v>
      </c>
      <c r="F915" s="250">
        <v>0</v>
      </c>
      <c r="G915" s="250">
        <v>0</v>
      </c>
      <c r="H915" s="250">
        <v>0</v>
      </c>
      <c r="I915" s="250">
        <v>0</v>
      </c>
    </row>
    <row r="916" spans="1:9" s="322" customFormat="1" ht="14.25" customHeight="1">
      <c r="A916" s="589" t="s">
        <v>363</v>
      </c>
      <c r="B916" s="269" t="s">
        <v>19</v>
      </c>
      <c r="C916" s="250">
        <f t="shared" si="350"/>
        <v>102</v>
      </c>
      <c r="D916" s="250">
        <v>102</v>
      </c>
      <c r="E916" s="250">
        <v>0</v>
      </c>
      <c r="F916" s="250">
        <v>0</v>
      </c>
      <c r="G916" s="250">
        <v>0</v>
      </c>
      <c r="H916" s="250">
        <v>0</v>
      </c>
      <c r="I916" s="250">
        <v>0</v>
      </c>
    </row>
    <row r="917" spans="1:9" s="322" customFormat="1" ht="15">
      <c r="A917" s="365"/>
      <c r="B917" s="270" t="s">
        <v>20</v>
      </c>
      <c r="C917" s="250">
        <f t="shared" si="350"/>
        <v>102</v>
      </c>
      <c r="D917" s="250">
        <v>102</v>
      </c>
      <c r="E917" s="250">
        <v>0</v>
      </c>
      <c r="F917" s="250">
        <v>0</v>
      </c>
      <c r="G917" s="250">
        <v>0</v>
      </c>
      <c r="H917" s="250">
        <v>0</v>
      </c>
      <c r="I917" s="250">
        <v>0</v>
      </c>
    </row>
    <row r="918" spans="1:9" s="322" customFormat="1" ht="14.25" customHeight="1">
      <c r="A918" s="589" t="s">
        <v>364</v>
      </c>
      <c r="B918" s="269" t="s">
        <v>19</v>
      </c>
      <c r="C918" s="250">
        <f t="shared" si="350"/>
        <v>36</v>
      </c>
      <c r="D918" s="250">
        <v>36</v>
      </c>
      <c r="E918" s="250">
        <v>0</v>
      </c>
      <c r="F918" s="250">
        <v>0</v>
      </c>
      <c r="G918" s="250">
        <v>0</v>
      </c>
      <c r="H918" s="250">
        <v>0</v>
      </c>
      <c r="I918" s="250">
        <v>0</v>
      </c>
    </row>
    <row r="919" spans="1:9" s="322" customFormat="1" ht="15">
      <c r="A919" s="365"/>
      <c r="B919" s="270" t="s">
        <v>20</v>
      </c>
      <c r="C919" s="250">
        <f t="shared" si="350"/>
        <v>36</v>
      </c>
      <c r="D919" s="250">
        <v>36</v>
      </c>
      <c r="E919" s="250">
        <v>0</v>
      </c>
      <c r="F919" s="250">
        <v>0</v>
      </c>
      <c r="G919" s="250">
        <v>0</v>
      </c>
      <c r="H919" s="250">
        <v>0</v>
      </c>
      <c r="I919" s="250">
        <v>0</v>
      </c>
    </row>
    <row r="920" spans="1:9" s="322" customFormat="1" ht="14.25" customHeight="1">
      <c r="A920" s="588" t="s">
        <v>365</v>
      </c>
      <c r="B920" s="269" t="s">
        <v>19</v>
      </c>
      <c r="C920" s="250">
        <f t="shared" si="350"/>
        <v>33</v>
      </c>
      <c r="D920" s="250">
        <v>33</v>
      </c>
      <c r="E920" s="250">
        <v>0</v>
      </c>
      <c r="F920" s="250">
        <v>0</v>
      </c>
      <c r="G920" s="250">
        <v>0</v>
      </c>
      <c r="H920" s="250">
        <v>0</v>
      </c>
      <c r="I920" s="250">
        <v>0</v>
      </c>
    </row>
    <row r="921" spans="1:9" s="191" customFormat="1" ht="15">
      <c r="A921" s="365"/>
      <c r="B921" s="28" t="s">
        <v>20</v>
      </c>
      <c r="C921" s="85">
        <f t="shared" si="350"/>
        <v>33</v>
      </c>
      <c r="D921" s="85">
        <v>33</v>
      </c>
      <c r="E921" s="85">
        <v>0</v>
      </c>
      <c r="F921" s="85">
        <v>0</v>
      </c>
      <c r="G921" s="85">
        <v>0</v>
      </c>
      <c r="H921" s="85">
        <v>0</v>
      </c>
      <c r="I921" s="85">
        <v>0</v>
      </c>
    </row>
    <row r="922" spans="1:9" s="322" customFormat="1" ht="15">
      <c r="A922" s="589" t="s">
        <v>366</v>
      </c>
      <c r="B922" s="269" t="s">
        <v>19</v>
      </c>
      <c r="C922" s="250">
        <f t="shared" si="350"/>
        <v>52</v>
      </c>
      <c r="D922" s="250">
        <v>52</v>
      </c>
      <c r="E922" s="250">
        <v>0</v>
      </c>
      <c r="F922" s="250">
        <v>0</v>
      </c>
      <c r="G922" s="250">
        <v>0</v>
      </c>
      <c r="H922" s="250">
        <v>0</v>
      </c>
      <c r="I922" s="250">
        <v>0</v>
      </c>
    </row>
    <row r="923" spans="1:9" s="322" customFormat="1" ht="15">
      <c r="A923" s="365"/>
      <c r="B923" s="270" t="s">
        <v>20</v>
      </c>
      <c r="C923" s="250">
        <f t="shared" si="350"/>
        <v>52</v>
      </c>
      <c r="D923" s="250">
        <v>52</v>
      </c>
      <c r="E923" s="250">
        <v>0</v>
      </c>
      <c r="F923" s="250">
        <v>0</v>
      </c>
      <c r="G923" s="250">
        <v>0</v>
      </c>
      <c r="H923" s="250">
        <v>0</v>
      </c>
      <c r="I923" s="250">
        <v>0</v>
      </c>
    </row>
    <row r="924" spans="1:9" s="322" customFormat="1" ht="14.25" customHeight="1">
      <c r="A924" s="593" t="s">
        <v>553</v>
      </c>
      <c r="B924" s="269" t="s">
        <v>19</v>
      </c>
      <c r="C924" s="250">
        <f t="shared" si="350"/>
        <v>99</v>
      </c>
      <c r="D924" s="250">
        <v>99</v>
      </c>
      <c r="E924" s="250">
        <v>0</v>
      </c>
      <c r="F924" s="250">
        <v>0</v>
      </c>
      <c r="G924" s="250">
        <v>0</v>
      </c>
      <c r="H924" s="250">
        <v>0</v>
      </c>
      <c r="I924" s="250">
        <v>0</v>
      </c>
    </row>
    <row r="925" spans="1:9" s="322" customFormat="1" ht="15">
      <c r="A925" s="365"/>
      <c r="B925" s="270" t="s">
        <v>20</v>
      </c>
      <c r="C925" s="250">
        <f t="shared" si="350"/>
        <v>99</v>
      </c>
      <c r="D925" s="250">
        <v>99</v>
      </c>
      <c r="E925" s="250">
        <v>0</v>
      </c>
      <c r="F925" s="250">
        <v>0</v>
      </c>
      <c r="G925" s="250">
        <v>0</v>
      </c>
      <c r="H925" s="250">
        <v>0</v>
      </c>
      <c r="I925" s="250">
        <v>0</v>
      </c>
    </row>
    <row r="926" spans="1:9" s="274" customFormat="1" ht="14.25" customHeight="1">
      <c r="A926" s="442" t="s">
        <v>577</v>
      </c>
      <c r="B926" s="299" t="s">
        <v>19</v>
      </c>
      <c r="C926" s="312">
        <f t="shared" si="350"/>
        <v>4</v>
      </c>
      <c r="D926" s="312">
        <v>4</v>
      </c>
      <c r="E926" s="312">
        <v>0</v>
      </c>
      <c r="F926" s="312">
        <v>0</v>
      </c>
      <c r="G926" s="312">
        <v>0</v>
      </c>
      <c r="H926" s="312">
        <v>0</v>
      </c>
      <c r="I926" s="312">
        <v>0</v>
      </c>
    </row>
    <row r="927" spans="1:9" s="322" customFormat="1">
      <c r="A927" s="472"/>
      <c r="B927" s="270" t="s">
        <v>20</v>
      </c>
      <c r="C927" s="250">
        <f t="shared" si="350"/>
        <v>4</v>
      </c>
      <c r="D927" s="250">
        <v>4</v>
      </c>
      <c r="E927" s="250">
        <v>0</v>
      </c>
      <c r="F927" s="250">
        <v>0</v>
      </c>
      <c r="G927" s="250">
        <v>0</v>
      </c>
      <c r="H927" s="250">
        <v>0</v>
      </c>
      <c r="I927" s="250">
        <v>0</v>
      </c>
    </row>
    <row r="928" spans="1:9" s="274" customFormat="1" ht="14.25" customHeight="1">
      <c r="A928" s="442" t="s">
        <v>578</v>
      </c>
      <c r="B928" s="299" t="s">
        <v>19</v>
      </c>
      <c r="C928" s="312">
        <f t="shared" si="350"/>
        <v>29</v>
      </c>
      <c r="D928" s="312">
        <v>29</v>
      </c>
      <c r="E928" s="312">
        <v>0</v>
      </c>
      <c r="F928" s="312">
        <v>0</v>
      </c>
      <c r="G928" s="312">
        <v>0</v>
      </c>
      <c r="H928" s="312">
        <v>0</v>
      </c>
      <c r="I928" s="312">
        <v>0</v>
      </c>
    </row>
    <row r="929" spans="1:9" s="191" customFormat="1">
      <c r="A929" s="472"/>
      <c r="B929" s="28" t="s">
        <v>20</v>
      </c>
      <c r="C929" s="85">
        <f t="shared" si="350"/>
        <v>29</v>
      </c>
      <c r="D929" s="85">
        <v>29</v>
      </c>
      <c r="E929" s="85">
        <v>0</v>
      </c>
      <c r="F929" s="85">
        <v>0</v>
      </c>
      <c r="G929" s="85">
        <v>0</v>
      </c>
      <c r="H929" s="85">
        <v>0</v>
      </c>
      <c r="I929" s="85">
        <v>0</v>
      </c>
    </row>
    <row r="930" spans="1:9" s="274" customFormat="1" ht="14.25" customHeight="1">
      <c r="A930" s="442" t="s">
        <v>579</v>
      </c>
      <c r="B930" s="299" t="s">
        <v>19</v>
      </c>
      <c r="C930" s="312">
        <f t="shared" si="350"/>
        <v>8</v>
      </c>
      <c r="D930" s="312">
        <v>8</v>
      </c>
      <c r="E930" s="312">
        <v>0</v>
      </c>
      <c r="F930" s="312">
        <v>0</v>
      </c>
      <c r="G930" s="312">
        <v>0</v>
      </c>
      <c r="H930" s="312">
        <v>0</v>
      </c>
      <c r="I930" s="312">
        <v>0</v>
      </c>
    </row>
    <row r="931" spans="1:9" s="322" customFormat="1" ht="15">
      <c r="A931" s="365"/>
      <c r="B931" s="270" t="s">
        <v>20</v>
      </c>
      <c r="C931" s="250">
        <f t="shared" si="350"/>
        <v>8</v>
      </c>
      <c r="D931" s="250">
        <v>8</v>
      </c>
      <c r="E931" s="250">
        <v>0</v>
      </c>
      <c r="F931" s="250">
        <v>0</v>
      </c>
      <c r="G931" s="250">
        <v>0</v>
      </c>
      <c r="H931" s="250">
        <v>0</v>
      </c>
      <c r="I931" s="250">
        <v>0</v>
      </c>
    </row>
    <row r="932" spans="1:9" s="274" customFormat="1" ht="15.75" customHeight="1">
      <c r="A932" s="442" t="s">
        <v>580</v>
      </c>
      <c r="B932" s="299" t="s">
        <v>19</v>
      </c>
      <c r="C932" s="312">
        <f t="shared" si="350"/>
        <v>10</v>
      </c>
      <c r="D932" s="312">
        <v>10</v>
      </c>
      <c r="E932" s="312">
        <v>0</v>
      </c>
      <c r="F932" s="312">
        <v>0</v>
      </c>
      <c r="G932" s="312">
        <v>0</v>
      </c>
      <c r="H932" s="312">
        <v>0</v>
      </c>
      <c r="I932" s="312">
        <v>0</v>
      </c>
    </row>
    <row r="933" spans="1:9" s="322" customFormat="1" ht="15">
      <c r="A933" s="365"/>
      <c r="B933" s="270" t="s">
        <v>20</v>
      </c>
      <c r="C933" s="250">
        <f t="shared" si="350"/>
        <v>10</v>
      </c>
      <c r="D933" s="250">
        <v>10</v>
      </c>
      <c r="E933" s="250">
        <v>0</v>
      </c>
      <c r="F933" s="250">
        <v>0</v>
      </c>
      <c r="G933" s="250">
        <v>0</v>
      </c>
      <c r="H933" s="250">
        <v>0</v>
      </c>
      <c r="I933" s="250">
        <v>0</v>
      </c>
    </row>
    <row r="934" spans="1:9" s="322" customFormat="1" ht="14.25" customHeight="1">
      <c r="A934" s="594" t="s">
        <v>603</v>
      </c>
      <c r="B934" s="269" t="s">
        <v>19</v>
      </c>
      <c r="C934" s="250">
        <f t="shared" si="350"/>
        <v>32</v>
      </c>
      <c r="D934" s="250">
        <v>32</v>
      </c>
      <c r="E934" s="250">
        <v>0</v>
      </c>
      <c r="F934" s="250">
        <v>0</v>
      </c>
      <c r="G934" s="250">
        <v>0</v>
      </c>
      <c r="H934" s="250">
        <v>0</v>
      </c>
      <c r="I934" s="250">
        <v>0</v>
      </c>
    </row>
    <row r="935" spans="1:9" s="322" customFormat="1" ht="15">
      <c r="A935" s="365"/>
      <c r="B935" s="270" t="s">
        <v>20</v>
      </c>
      <c r="C935" s="250">
        <f t="shared" si="350"/>
        <v>32</v>
      </c>
      <c r="D935" s="250">
        <v>32</v>
      </c>
      <c r="E935" s="250">
        <v>0</v>
      </c>
      <c r="F935" s="250">
        <v>0</v>
      </c>
      <c r="G935" s="250">
        <v>0</v>
      </c>
      <c r="H935" s="250">
        <v>0</v>
      </c>
      <c r="I935" s="250">
        <v>0</v>
      </c>
    </row>
    <row r="936" spans="1:9" s="322" customFormat="1" ht="15" customHeight="1">
      <c r="A936" s="593" t="s">
        <v>781</v>
      </c>
      <c r="B936" s="269" t="s">
        <v>19</v>
      </c>
      <c r="C936" s="250">
        <f t="shared" si="350"/>
        <v>180</v>
      </c>
      <c r="D936" s="250">
        <v>0</v>
      </c>
      <c r="E936" s="250">
        <v>180</v>
      </c>
      <c r="F936" s="250">
        <v>0</v>
      </c>
      <c r="G936" s="250">
        <v>0</v>
      </c>
      <c r="H936" s="250">
        <v>0</v>
      </c>
      <c r="I936" s="250">
        <v>0</v>
      </c>
    </row>
    <row r="937" spans="1:9" s="191" customFormat="1" ht="15">
      <c r="A937" s="365"/>
      <c r="B937" s="28" t="s">
        <v>20</v>
      </c>
      <c r="C937" s="85">
        <f t="shared" si="350"/>
        <v>180</v>
      </c>
      <c r="D937" s="85">
        <v>0</v>
      </c>
      <c r="E937" s="85">
        <v>180</v>
      </c>
      <c r="F937" s="85">
        <v>0</v>
      </c>
      <c r="G937" s="85">
        <v>0</v>
      </c>
      <c r="H937" s="85">
        <v>0</v>
      </c>
      <c r="I937" s="85">
        <v>0</v>
      </c>
    </row>
    <row r="938" spans="1:9" s="322" customFormat="1" ht="15" customHeight="1">
      <c r="A938" s="593" t="s">
        <v>782</v>
      </c>
      <c r="B938" s="269" t="s">
        <v>19</v>
      </c>
      <c r="C938" s="250">
        <f t="shared" si="350"/>
        <v>15</v>
      </c>
      <c r="D938" s="250">
        <v>0</v>
      </c>
      <c r="E938" s="250">
        <v>15</v>
      </c>
      <c r="F938" s="250">
        <v>0</v>
      </c>
      <c r="G938" s="250">
        <v>0</v>
      </c>
      <c r="H938" s="250">
        <v>0</v>
      </c>
      <c r="I938" s="250">
        <v>0</v>
      </c>
    </row>
    <row r="939" spans="1:9" s="322" customFormat="1" ht="15">
      <c r="A939" s="365"/>
      <c r="B939" s="270" t="s">
        <v>20</v>
      </c>
      <c r="C939" s="250">
        <f t="shared" si="350"/>
        <v>15</v>
      </c>
      <c r="D939" s="250">
        <v>0</v>
      </c>
      <c r="E939" s="250">
        <v>15</v>
      </c>
      <c r="F939" s="250">
        <v>0</v>
      </c>
      <c r="G939" s="250">
        <v>0</v>
      </c>
      <c r="H939" s="250">
        <v>0</v>
      </c>
      <c r="I939" s="250">
        <v>0</v>
      </c>
    </row>
    <row r="940" spans="1:9" s="322" customFormat="1" ht="16.5" customHeight="1">
      <c r="A940" s="593" t="s">
        <v>783</v>
      </c>
      <c r="B940" s="269" t="s">
        <v>19</v>
      </c>
      <c r="C940" s="250">
        <f t="shared" si="350"/>
        <v>730</v>
      </c>
      <c r="D940" s="250">
        <v>0</v>
      </c>
      <c r="E940" s="250">
        <v>730</v>
      </c>
      <c r="F940" s="250">
        <v>0</v>
      </c>
      <c r="G940" s="250">
        <v>0</v>
      </c>
      <c r="H940" s="250">
        <v>0</v>
      </c>
      <c r="I940" s="250">
        <v>0</v>
      </c>
    </row>
    <row r="941" spans="1:9" s="322" customFormat="1" ht="15">
      <c r="A941" s="365"/>
      <c r="B941" s="270" t="s">
        <v>20</v>
      </c>
      <c r="C941" s="250">
        <f t="shared" si="350"/>
        <v>730</v>
      </c>
      <c r="D941" s="250">
        <v>0</v>
      </c>
      <c r="E941" s="250">
        <v>730</v>
      </c>
      <c r="F941" s="250">
        <v>0</v>
      </c>
      <c r="G941" s="250">
        <v>0</v>
      </c>
      <c r="H941" s="250">
        <v>0</v>
      </c>
      <c r="I941" s="250">
        <v>0</v>
      </c>
    </row>
    <row r="942" spans="1:9" s="322" customFormat="1" ht="15.75" customHeight="1">
      <c r="A942" s="593" t="s">
        <v>784</v>
      </c>
      <c r="B942" s="269" t="s">
        <v>19</v>
      </c>
      <c r="C942" s="250">
        <f t="shared" si="350"/>
        <v>4</v>
      </c>
      <c r="D942" s="250">
        <v>0</v>
      </c>
      <c r="E942" s="250">
        <v>4</v>
      </c>
      <c r="F942" s="250">
        <v>0</v>
      </c>
      <c r="G942" s="250">
        <v>0</v>
      </c>
      <c r="H942" s="250">
        <v>0</v>
      </c>
      <c r="I942" s="250">
        <v>0</v>
      </c>
    </row>
    <row r="943" spans="1:9" s="322" customFormat="1" ht="15">
      <c r="A943" s="365"/>
      <c r="B943" s="270" t="s">
        <v>20</v>
      </c>
      <c r="C943" s="250">
        <f t="shared" si="350"/>
        <v>4</v>
      </c>
      <c r="D943" s="250">
        <v>0</v>
      </c>
      <c r="E943" s="250">
        <v>4</v>
      </c>
      <c r="F943" s="250">
        <v>0</v>
      </c>
      <c r="G943" s="250">
        <v>0</v>
      </c>
      <c r="H943" s="250">
        <v>0</v>
      </c>
      <c r="I943" s="250">
        <v>0</v>
      </c>
    </row>
    <row r="944" spans="1:9" s="322" customFormat="1" ht="16.5" customHeight="1">
      <c r="A944" s="593" t="s">
        <v>785</v>
      </c>
      <c r="B944" s="269" t="s">
        <v>19</v>
      </c>
      <c r="C944" s="250">
        <f t="shared" ref="C944:C951" si="364">D944+E944+F944+G944+H944+I944</f>
        <v>32</v>
      </c>
      <c r="D944" s="250">
        <v>0</v>
      </c>
      <c r="E944" s="250">
        <v>32</v>
      </c>
      <c r="F944" s="250">
        <v>0</v>
      </c>
      <c r="G944" s="250">
        <v>0</v>
      </c>
      <c r="H944" s="250">
        <v>0</v>
      </c>
      <c r="I944" s="250">
        <v>0</v>
      </c>
    </row>
    <row r="945" spans="1:9" s="322" customFormat="1" ht="15">
      <c r="A945" s="365"/>
      <c r="B945" s="270" t="s">
        <v>20</v>
      </c>
      <c r="C945" s="250">
        <f t="shared" si="364"/>
        <v>32</v>
      </c>
      <c r="D945" s="250">
        <v>0</v>
      </c>
      <c r="E945" s="250">
        <v>32</v>
      </c>
      <c r="F945" s="250">
        <v>0</v>
      </c>
      <c r="G945" s="250">
        <v>0</v>
      </c>
      <c r="H945" s="250">
        <v>0</v>
      </c>
      <c r="I945" s="250">
        <v>0</v>
      </c>
    </row>
    <row r="946" spans="1:9" s="322" customFormat="1" ht="15.75" customHeight="1">
      <c r="A946" s="593" t="s">
        <v>786</v>
      </c>
      <c r="B946" s="269" t="s">
        <v>19</v>
      </c>
      <c r="C946" s="250">
        <f t="shared" si="364"/>
        <v>18</v>
      </c>
      <c r="D946" s="250">
        <v>0</v>
      </c>
      <c r="E946" s="250">
        <v>18</v>
      </c>
      <c r="F946" s="250">
        <v>0</v>
      </c>
      <c r="G946" s="250">
        <v>0</v>
      </c>
      <c r="H946" s="250">
        <v>0</v>
      </c>
      <c r="I946" s="250">
        <v>0</v>
      </c>
    </row>
    <row r="947" spans="1:9" s="322" customFormat="1" ht="15">
      <c r="A947" s="365"/>
      <c r="B947" s="270" t="s">
        <v>20</v>
      </c>
      <c r="C947" s="250">
        <f t="shared" si="364"/>
        <v>18</v>
      </c>
      <c r="D947" s="250">
        <v>0</v>
      </c>
      <c r="E947" s="250">
        <v>18</v>
      </c>
      <c r="F947" s="250">
        <v>0</v>
      </c>
      <c r="G947" s="250">
        <v>0</v>
      </c>
      <c r="H947" s="250">
        <v>0</v>
      </c>
      <c r="I947" s="250">
        <v>0</v>
      </c>
    </row>
    <row r="948" spans="1:9" s="322" customFormat="1" ht="17.25" customHeight="1">
      <c r="A948" s="593" t="s">
        <v>787</v>
      </c>
      <c r="B948" s="269" t="s">
        <v>19</v>
      </c>
      <c r="C948" s="250">
        <f t="shared" si="364"/>
        <v>125</v>
      </c>
      <c r="D948" s="250">
        <v>0</v>
      </c>
      <c r="E948" s="250">
        <v>125</v>
      </c>
      <c r="F948" s="250">
        <v>0</v>
      </c>
      <c r="G948" s="250">
        <v>0</v>
      </c>
      <c r="H948" s="250">
        <v>0</v>
      </c>
      <c r="I948" s="250">
        <v>0</v>
      </c>
    </row>
    <row r="949" spans="1:9" s="322" customFormat="1" ht="15">
      <c r="A949" s="365"/>
      <c r="B949" s="270" t="s">
        <v>20</v>
      </c>
      <c r="C949" s="250">
        <f t="shared" si="364"/>
        <v>125</v>
      </c>
      <c r="D949" s="250">
        <v>0</v>
      </c>
      <c r="E949" s="250">
        <v>125</v>
      </c>
      <c r="F949" s="250">
        <v>0</v>
      </c>
      <c r="G949" s="250">
        <v>0</v>
      </c>
      <c r="H949" s="250">
        <v>0</v>
      </c>
      <c r="I949" s="250">
        <v>0</v>
      </c>
    </row>
    <row r="950" spans="1:9" s="322" customFormat="1" ht="15" customHeight="1">
      <c r="A950" s="593" t="s">
        <v>788</v>
      </c>
      <c r="B950" s="269" t="s">
        <v>19</v>
      </c>
      <c r="C950" s="250">
        <f t="shared" si="364"/>
        <v>79</v>
      </c>
      <c r="D950" s="250">
        <v>0</v>
      </c>
      <c r="E950" s="250">
        <v>79</v>
      </c>
      <c r="F950" s="250">
        <v>0</v>
      </c>
      <c r="G950" s="250">
        <v>0</v>
      </c>
      <c r="H950" s="250">
        <v>0</v>
      </c>
      <c r="I950" s="250">
        <v>0</v>
      </c>
    </row>
    <row r="951" spans="1:9" s="322" customFormat="1" ht="15">
      <c r="A951" s="365"/>
      <c r="B951" s="270" t="s">
        <v>20</v>
      </c>
      <c r="C951" s="250">
        <f t="shared" si="364"/>
        <v>79</v>
      </c>
      <c r="D951" s="250">
        <v>0</v>
      </c>
      <c r="E951" s="250">
        <v>79</v>
      </c>
      <c r="F951" s="250">
        <v>0</v>
      </c>
      <c r="G951" s="250">
        <v>0</v>
      </c>
      <c r="H951" s="250">
        <v>0</v>
      </c>
      <c r="I951" s="250">
        <v>0</v>
      </c>
    </row>
    <row r="952" spans="1:9" s="322" customFormat="1" ht="15" customHeight="1">
      <c r="A952" s="593" t="s">
        <v>789</v>
      </c>
      <c r="B952" s="269" t="s">
        <v>19</v>
      </c>
      <c r="C952" s="250">
        <f t="shared" ref="C952:C955" si="365">D952+E952+F952+G952+H952+I952</f>
        <v>37</v>
      </c>
      <c r="D952" s="250">
        <v>0</v>
      </c>
      <c r="E952" s="250">
        <v>37</v>
      </c>
      <c r="F952" s="250">
        <v>0</v>
      </c>
      <c r="G952" s="250">
        <v>0</v>
      </c>
      <c r="H952" s="250">
        <v>0</v>
      </c>
      <c r="I952" s="250">
        <v>0</v>
      </c>
    </row>
    <row r="953" spans="1:9" s="322" customFormat="1" ht="15">
      <c r="A953" s="365"/>
      <c r="B953" s="270" t="s">
        <v>20</v>
      </c>
      <c r="C953" s="250">
        <f t="shared" si="365"/>
        <v>37</v>
      </c>
      <c r="D953" s="250">
        <v>0</v>
      </c>
      <c r="E953" s="250">
        <v>37</v>
      </c>
      <c r="F953" s="250">
        <v>0</v>
      </c>
      <c r="G953" s="250">
        <v>0</v>
      </c>
      <c r="H953" s="250">
        <v>0</v>
      </c>
      <c r="I953" s="250">
        <v>0</v>
      </c>
    </row>
    <row r="954" spans="1:9" s="322" customFormat="1" ht="15.75" customHeight="1">
      <c r="A954" s="593" t="s">
        <v>790</v>
      </c>
      <c r="B954" s="269" t="s">
        <v>19</v>
      </c>
      <c r="C954" s="250">
        <f t="shared" si="365"/>
        <v>50</v>
      </c>
      <c r="D954" s="250">
        <v>0</v>
      </c>
      <c r="E954" s="250">
        <v>50</v>
      </c>
      <c r="F954" s="250">
        <v>0</v>
      </c>
      <c r="G954" s="250">
        <v>0</v>
      </c>
      <c r="H954" s="250">
        <v>0</v>
      </c>
      <c r="I954" s="250">
        <v>0</v>
      </c>
    </row>
    <row r="955" spans="1:9" s="191" customFormat="1" ht="15">
      <c r="A955" s="365"/>
      <c r="B955" s="28" t="s">
        <v>20</v>
      </c>
      <c r="C955" s="85">
        <f t="shared" si="365"/>
        <v>50</v>
      </c>
      <c r="D955" s="85">
        <v>0</v>
      </c>
      <c r="E955" s="85">
        <v>50</v>
      </c>
      <c r="F955" s="85">
        <v>0</v>
      </c>
      <c r="G955" s="85">
        <v>0</v>
      </c>
      <c r="H955" s="85">
        <v>0</v>
      </c>
      <c r="I955" s="85">
        <v>0</v>
      </c>
    </row>
    <row r="956" spans="1:9" s="322" customFormat="1" ht="16.5" customHeight="1">
      <c r="A956" s="593" t="s">
        <v>791</v>
      </c>
      <c r="B956" s="269" t="s">
        <v>19</v>
      </c>
      <c r="C956" s="250">
        <f t="shared" ref="C956:C961" si="366">D956+E956+F956+G956+H956+I956</f>
        <v>680</v>
      </c>
      <c r="D956" s="250">
        <v>0</v>
      </c>
      <c r="E956" s="250">
        <v>680</v>
      </c>
      <c r="F956" s="250">
        <v>0</v>
      </c>
      <c r="G956" s="250">
        <v>0</v>
      </c>
      <c r="H956" s="250">
        <v>0</v>
      </c>
      <c r="I956" s="250">
        <v>0</v>
      </c>
    </row>
    <row r="957" spans="1:9" s="322" customFormat="1" ht="15">
      <c r="A957" s="365"/>
      <c r="B957" s="270" t="s">
        <v>20</v>
      </c>
      <c r="C957" s="250">
        <f t="shared" si="366"/>
        <v>680</v>
      </c>
      <c r="D957" s="250">
        <v>0</v>
      </c>
      <c r="E957" s="250">
        <v>680</v>
      </c>
      <c r="F957" s="250">
        <v>0</v>
      </c>
      <c r="G957" s="250">
        <v>0</v>
      </c>
      <c r="H957" s="250">
        <v>0</v>
      </c>
      <c r="I957" s="250">
        <v>0</v>
      </c>
    </row>
    <row r="958" spans="1:9" s="322" customFormat="1" ht="16.5" customHeight="1">
      <c r="A958" s="593" t="s">
        <v>792</v>
      </c>
      <c r="B958" s="269" t="s">
        <v>19</v>
      </c>
      <c r="C958" s="250">
        <f t="shared" si="366"/>
        <v>900</v>
      </c>
      <c r="D958" s="250">
        <v>0</v>
      </c>
      <c r="E958" s="250">
        <v>900</v>
      </c>
      <c r="F958" s="250">
        <v>0</v>
      </c>
      <c r="G958" s="250">
        <v>0</v>
      </c>
      <c r="H958" s="250">
        <v>0</v>
      </c>
      <c r="I958" s="250">
        <v>0</v>
      </c>
    </row>
    <row r="959" spans="1:9" s="322" customFormat="1" ht="15">
      <c r="A959" s="365"/>
      <c r="B959" s="270" t="s">
        <v>20</v>
      </c>
      <c r="C959" s="250">
        <f t="shared" si="366"/>
        <v>900</v>
      </c>
      <c r="D959" s="250">
        <v>0</v>
      </c>
      <c r="E959" s="250">
        <v>900</v>
      </c>
      <c r="F959" s="250">
        <v>0</v>
      </c>
      <c r="G959" s="250">
        <v>0</v>
      </c>
      <c r="H959" s="250">
        <v>0</v>
      </c>
      <c r="I959" s="250">
        <v>0</v>
      </c>
    </row>
    <row r="960" spans="1:9" s="322" customFormat="1" ht="16.5" customHeight="1">
      <c r="A960" s="593" t="s">
        <v>793</v>
      </c>
      <c r="B960" s="269" t="s">
        <v>19</v>
      </c>
      <c r="C960" s="250">
        <f t="shared" si="366"/>
        <v>170</v>
      </c>
      <c r="D960" s="250">
        <v>0</v>
      </c>
      <c r="E960" s="250">
        <v>170</v>
      </c>
      <c r="F960" s="250">
        <v>0</v>
      </c>
      <c r="G960" s="250">
        <v>0</v>
      </c>
      <c r="H960" s="250">
        <v>0</v>
      </c>
      <c r="I960" s="250">
        <v>0</v>
      </c>
    </row>
    <row r="961" spans="1:9" s="322" customFormat="1" ht="15">
      <c r="A961" s="365"/>
      <c r="B961" s="270" t="s">
        <v>20</v>
      </c>
      <c r="C961" s="250">
        <f t="shared" si="366"/>
        <v>170</v>
      </c>
      <c r="D961" s="250">
        <v>0</v>
      </c>
      <c r="E961" s="250">
        <v>170</v>
      </c>
      <c r="F961" s="250">
        <v>0</v>
      </c>
      <c r="G961" s="250">
        <v>0</v>
      </c>
      <c r="H961" s="250">
        <v>0</v>
      </c>
      <c r="I961" s="250">
        <v>0</v>
      </c>
    </row>
    <row r="962" spans="1:9" s="322" customFormat="1" ht="16.5" customHeight="1">
      <c r="A962" s="593" t="s">
        <v>794</v>
      </c>
      <c r="B962" s="269" t="s">
        <v>19</v>
      </c>
      <c r="C962" s="250">
        <f t="shared" ref="C962:C967" si="367">D962+E962+F962+G962+H962+I962</f>
        <v>72</v>
      </c>
      <c r="D962" s="250">
        <v>0</v>
      </c>
      <c r="E962" s="250">
        <v>72</v>
      </c>
      <c r="F962" s="250">
        <v>0</v>
      </c>
      <c r="G962" s="250">
        <v>0</v>
      </c>
      <c r="H962" s="250">
        <v>0</v>
      </c>
      <c r="I962" s="250">
        <v>0</v>
      </c>
    </row>
    <row r="963" spans="1:9" s="191" customFormat="1" ht="15">
      <c r="A963" s="365"/>
      <c r="B963" s="28" t="s">
        <v>20</v>
      </c>
      <c r="C963" s="85">
        <f t="shared" si="367"/>
        <v>72</v>
      </c>
      <c r="D963" s="85">
        <v>0</v>
      </c>
      <c r="E963" s="85">
        <v>72</v>
      </c>
      <c r="F963" s="85">
        <v>0</v>
      </c>
      <c r="G963" s="85">
        <v>0</v>
      </c>
      <c r="H963" s="85">
        <v>0</v>
      </c>
      <c r="I963" s="85">
        <v>0</v>
      </c>
    </row>
    <row r="964" spans="1:9" s="322" customFormat="1" ht="16.5" customHeight="1">
      <c r="A964" s="593" t="s">
        <v>364</v>
      </c>
      <c r="B964" s="269" t="s">
        <v>19</v>
      </c>
      <c r="C964" s="250">
        <f t="shared" si="367"/>
        <v>30</v>
      </c>
      <c r="D964" s="250">
        <v>0</v>
      </c>
      <c r="E964" s="250">
        <v>30</v>
      </c>
      <c r="F964" s="250">
        <v>0</v>
      </c>
      <c r="G964" s="250">
        <v>0</v>
      </c>
      <c r="H964" s="250">
        <v>0</v>
      </c>
      <c r="I964" s="250">
        <v>0</v>
      </c>
    </row>
    <row r="965" spans="1:9" s="322" customFormat="1" ht="15">
      <c r="A965" s="365"/>
      <c r="B965" s="270" t="s">
        <v>20</v>
      </c>
      <c r="C965" s="250">
        <f t="shared" si="367"/>
        <v>30</v>
      </c>
      <c r="D965" s="250">
        <v>0</v>
      </c>
      <c r="E965" s="250">
        <v>30</v>
      </c>
      <c r="F965" s="250">
        <v>0</v>
      </c>
      <c r="G965" s="250">
        <v>0</v>
      </c>
      <c r="H965" s="250">
        <v>0</v>
      </c>
      <c r="I965" s="250">
        <v>0</v>
      </c>
    </row>
    <row r="966" spans="1:9" s="322" customFormat="1" ht="16.5" customHeight="1">
      <c r="A966" s="593" t="s">
        <v>795</v>
      </c>
      <c r="B966" s="269" t="s">
        <v>19</v>
      </c>
      <c r="C966" s="250">
        <f t="shared" si="367"/>
        <v>68</v>
      </c>
      <c r="D966" s="250">
        <v>0</v>
      </c>
      <c r="E966" s="250">
        <v>68</v>
      </c>
      <c r="F966" s="250">
        <v>0</v>
      </c>
      <c r="G966" s="250">
        <v>0</v>
      </c>
      <c r="H966" s="250">
        <v>0</v>
      </c>
      <c r="I966" s="250">
        <v>0</v>
      </c>
    </row>
    <row r="967" spans="1:9" s="322" customFormat="1" ht="15">
      <c r="A967" s="365"/>
      <c r="B967" s="270" t="s">
        <v>20</v>
      </c>
      <c r="C967" s="250">
        <f t="shared" si="367"/>
        <v>68</v>
      </c>
      <c r="D967" s="250">
        <v>0</v>
      </c>
      <c r="E967" s="250">
        <v>68</v>
      </c>
      <c r="F967" s="250">
        <v>0</v>
      </c>
      <c r="G967" s="250">
        <v>0</v>
      </c>
      <c r="H967" s="250">
        <v>0</v>
      </c>
      <c r="I967" s="250">
        <v>0</v>
      </c>
    </row>
    <row r="968" spans="1:9" s="322" customFormat="1" ht="15.75" customHeight="1">
      <c r="A968" s="593" t="s">
        <v>796</v>
      </c>
      <c r="B968" s="269" t="s">
        <v>19</v>
      </c>
      <c r="C968" s="250">
        <f t="shared" ref="C968:C973" si="368">D968+E968+F968+G968+H968+I968</f>
        <v>350</v>
      </c>
      <c r="D968" s="250">
        <v>0</v>
      </c>
      <c r="E968" s="250">
        <v>350</v>
      </c>
      <c r="F968" s="250">
        <v>0</v>
      </c>
      <c r="G968" s="250">
        <v>0</v>
      </c>
      <c r="H968" s="250">
        <v>0</v>
      </c>
      <c r="I968" s="250">
        <v>0</v>
      </c>
    </row>
    <row r="969" spans="1:9" s="322" customFormat="1" ht="15">
      <c r="A969" s="365"/>
      <c r="B969" s="270" t="s">
        <v>20</v>
      </c>
      <c r="C969" s="250">
        <f t="shared" si="368"/>
        <v>350</v>
      </c>
      <c r="D969" s="250">
        <v>0</v>
      </c>
      <c r="E969" s="250">
        <v>350</v>
      </c>
      <c r="F969" s="250">
        <v>0</v>
      </c>
      <c r="G969" s="250">
        <v>0</v>
      </c>
      <c r="H969" s="250">
        <v>0</v>
      </c>
      <c r="I969" s="250">
        <v>0</v>
      </c>
    </row>
    <row r="970" spans="1:9" s="322" customFormat="1" ht="16.5" customHeight="1">
      <c r="A970" s="593" t="s">
        <v>797</v>
      </c>
      <c r="B970" s="269" t="s">
        <v>19</v>
      </c>
      <c r="C970" s="250">
        <f t="shared" si="368"/>
        <v>13</v>
      </c>
      <c r="D970" s="250">
        <v>0</v>
      </c>
      <c r="E970" s="250">
        <v>13</v>
      </c>
      <c r="F970" s="250">
        <v>0</v>
      </c>
      <c r="G970" s="250">
        <v>0</v>
      </c>
      <c r="H970" s="250">
        <v>0</v>
      </c>
      <c r="I970" s="250">
        <v>0</v>
      </c>
    </row>
    <row r="971" spans="1:9" s="322" customFormat="1" ht="15">
      <c r="A971" s="365"/>
      <c r="B971" s="270" t="s">
        <v>20</v>
      </c>
      <c r="C971" s="250">
        <f t="shared" si="368"/>
        <v>13</v>
      </c>
      <c r="D971" s="250">
        <v>0</v>
      </c>
      <c r="E971" s="250">
        <v>13</v>
      </c>
      <c r="F971" s="250">
        <v>0</v>
      </c>
      <c r="G971" s="250">
        <v>0</v>
      </c>
      <c r="H971" s="250">
        <v>0</v>
      </c>
      <c r="I971" s="250">
        <v>0</v>
      </c>
    </row>
    <row r="972" spans="1:9" s="322" customFormat="1" ht="16.5" customHeight="1">
      <c r="A972" s="593" t="s">
        <v>798</v>
      </c>
      <c r="B972" s="269" t="s">
        <v>19</v>
      </c>
      <c r="C972" s="250">
        <f t="shared" si="368"/>
        <v>9</v>
      </c>
      <c r="D972" s="250">
        <v>0</v>
      </c>
      <c r="E972" s="250">
        <v>9</v>
      </c>
      <c r="F972" s="250">
        <v>0</v>
      </c>
      <c r="G972" s="250">
        <v>0</v>
      </c>
      <c r="H972" s="250">
        <v>0</v>
      </c>
      <c r="I972" s="250">
        <v>0</v>
      </c>
    </row>
    <row r="973" spans="1:9" s="191" customFormat="1" ht="15">
      <c r="A973" s="365"/>
      <c r="B973" s="28" t="s">
        <v>20</v>
      </c>
      <c r="C973" s="85">
        <f t="shared" si="368"/>
        <v>9</v>
      </c>
      <c r="D973" s="85">
        <v>0</v>
      </c>
      <c r="E973" s="85">
        <v>9</v>
      </c>
      <c r="F973" s="85">
        <v>0</v>
      </c>
      <c r="G973" s="85">
        <v>0</v>
      </c>
      <c r="H973" s="85">
        <v>0</v>
      </c>
      <c r="I973" s="85">
        <v>0</v>
      </c>
    </row>
    <row r="974" spans="1:9" s="322" customFormat="1" ht="15.75" customHeight="1">
      <c r="A974" s="593" t="s">
        <v>799</v>
      </c>
      <c r="B974" s="269" t="s">
        <v>19</v>
      </c>
      <c r="C974" s="250">
        <f t="shared" ref="C974:C981" si="369">D974+E974+F974+G974+H974+I974</f>
        <v>12</v>
      </c>
      <c r="D974" s="250">
        <v>0</v>
      </c>
      <c r="E974" s="250">
        <v>12</v>
      </c>
      <c r="F974" s="250">
        <v>0</v>
      </c>
      <c r="G974" s="250">
        <v>0</v>
      </c>
      <c r="H974" s="250">
        <v>0</v>
      </c>
      <c r="I974" s="250">
        <v>0</v>
      </c>
    </row>
    <row r="975" spans="1:9" s="322" customFormat="1" ht="15">
      <c r="A975" s="365"/>
      <c r="B975" s="270" t="s">
        <v>20</v>
      </c>
      <c r="C975" s="250">
        <f t="shared" si="369"/>
        <v>12</v>
      </c>
      <c r="D975" s="250">
        <v>0</v>
      </c>
      <c r="E975" s="250">
        <v>12</v>
      </c>
      <c r="F975" s="250">
        <v>0</v>
      </c>
      <c r="G975" s="250">
        <v>0</v>
      </c>
      <c r="H975" s="250">
        <v>0</v>
      </c>
      <c r="I975" s="250">
        <v>0</v>
      </c>
    </row>
    <row r="976" spans="1:9" s="322" customFormat="1" ht="16.5" customHeight="1">
      <c r="A976" s="593" t="s">
        <v>800</v>
      </c>
      <c r="B976" s="269" t="s">
        <v>19</v>
      </c>
      <c r="C976" s="250">
        <f t="shared" si="369"/>
        <v>8</v>
      </c>
      <c r="D976" s="250">
        <v>0</v>
      </c>
      <c r="E976" s="250">
        <v>8</v>
      </c>
      <c r="F976" s="250">
        <v>0</v>
      </c>
      <c r="G976" s="250">
        <v>0</v>
      </c>
      <c r="H976" s="250">
        <v>0</v>
      </c>
      <c r="I976" s="250">
        <v>0</v>
      </c>
    </row>
    <row r="977" spans="1:9" s="322" customFormat="1" ht="15">
      <c r="A977" s="365"/>
      <c r="B977" s="270" t="s">
        <v>20</v>
      </c>
      <c r="C977" s="250">
        <f t="shared" si="369"/>
        <v>8</v>
      </c>
      <c r="D977" s="250">
        <v>0</v>
      </c>
      <c r="E977" s="250">
        <v>8</v>
      </c>
      <c r="F977" s="250">
        <v>0</v>
      </c>
      <c r="G977" s="250">
        <v>0</v>
      </c>
      <c r="H977" s="250">
        <v>0</v>
      </c>
      <c r="I977" s="250">
        <v>0</v>
      </c>
    </row>
    <row r="978" spans="1:9" s="322" customFormat="1" ht="16.5" customHeight="1">
      <c r="A978" s="593" t="s">
        <v>801</v>
      </c>
      <c r="B978" s="269" t="s">
        <v>19</v>
      </c>
      <c r="C978" s="250">
        <f t="shared" si="369"/>
        <v>8</v>
      </c>
      <c r="D978" s="250">
        <v>0</v>
      </c>
      <c r="E978" s="250">
        <v>8</v>
      </c>
      <c r="F978" s="250">
        <v>0</v>
      </c>
      <c r="G978" s="250">
        <v>0</v>
      </c>
      <c r="H978" s="250">
        <v>0</v>
      </c>
      <c r="I978" s="250">
        <v>0</v>
      </c>
    </row>
    <row r="979" spans="1:9" s="322" customFormat="1" ht="15">
      <c r="A979" s="365"/>
      <c r="B979" s="270" t="s">
        <v>20</v>
      </c>
      <c r="C979" s="250">
        <f t="shared" si="369"/>
        <v>8</v>
      </c>
      <c r="D979" s="250">
        <v>0</v>
      </c>
      <c r="E979" s="250">
        <v>8</v>
      </c>
      <c r="F979" s="250">
        <v>0</v>
      </c>
      <c r="G979" s="250">
        <v>0</v>
      </c>
      <c r="H979" s="250">
        <v>0</v>
      </c>
      <c r="I979" s="250">
        <v>0</v>
      </c>
    </row>
    <row r="980" spans="1:9" s="322" customFormat="1" ht="16.5" customHeight="1">
      <c r="A980" s="593" t="s">
        <v>802</v>
      </c>
      <c r="B980" s="269" t="s">
        <v>19</v>
      </c>
      <c r="C980" s="250">
        <f t="shared" si="369"/>
        <v>7</v>
      </c>
      <c r="D980" s="250">
        <v>0</v>
      </c>
      <c r="E980" s="250">
        <v>7</v>
      </c>
      <c r="F980" s="250">
        <v>0</v>
      </c>
      <c r="G980" s="250">
        <v>0</v>
      </c>
      <c r="H980" s="250">
        <v>0</v>
      </c>
      <c r="I980" s="250">
        <v>0</v>
      </c>
    </row>
    <row r="981" spans="1:9" s="191" customFormat="1" ht="15">
      <c r="A981" s="365"/>
      <c r="B981" s="28" t="s">
        <v>20</v>
      </c>
      <c r="C981" s="85">
        <f t="shared" si="369"/>
        <v>7</v>
      </c>
      <c r="D981" s="85">
        <v>0</v>
      </c>
      <c r="E981" s="85">
        <v>7</v>
      </c>
      <c r="F981" s="85">
        <v>0</v>
      </c>
      <c r="G981" s="85">
        <v>0</v>
      </c>
      <c r="H981" s="85">
        <v>0</v>
      </c>
      <c r="I981" s="85">
        <v>0</v>
      </c>
    </row>
    <row r="982" spans="1:9" s="322" customFormat="1" ht="16.5" customHeight="1">
      <c r="A982" s="593" t="s">
        <v>803</v>
      </c>
      <c r="B982" s="269" t="s">
        <v>19</v>
      </c>
      <c r="C982" s="250">
        <f t="shared" ref="C982:C985" si="370">D982+E982+F982+G982+H982+I982</f>
        <v>10</v>
      </c>
      <c r="D982" s="250">
        <v>0</v>
      </c>
      <c r="E982" s="250">
        <v>10</v>
      </c>
      <c r="F982" s="250">
        <v>0</v>
      </c>
      <c r="G982" s="250">
        <v>0</v>
      </c>
      <c r="H982" s="250">
        <v>0</v>
      </c>
      <c r="I982" s="250">
        <v>0</v>
      </c>
    </row>
    <row r="983" spans="1:9" s="322" customFormat="1" ht="15">
      <c r="A983" s="365"/>
      <c r="B983" s="270" t="s">
        <v>20</v>
      </c>
      <c r="C983" s="250">
        <f t="shared" si="370"/>
        <v>10</v>
      </c>
      <c r="D983" s="250">
        <v>0</v>
      </c>
      <c r="E983" s="250">
        <v>10</v>
      </c>
      <c r="F983" s="250">
        <v>0</v>
      </c>
      <c r="G983" s="250">
        <v>0</v>
      </c>
      <c r="H983" s="250">
        <v>0</v>
      </c>
      <c r="I983" s="250">
        <v>0</v>
      </c>
    </row>
    <row r="984" spans="1:9" s="322" customFormat="1" ht="16.5" customHeight="1">
      <c r="A984" s="593" t="s">
        <v>804</v>
      </c>
      <c r="B984" s="269" t="s">
        <v>19</v>
      </c>
      <c r="C984" s="250">
        <f t="shared" si="370"/>
        <v>25</v>
      </c>
      <c r="D984" s="250">
        <v>0</v>
      </c>
      <c r="E984" s="250">
        <v>25</v>
      </c>
      <c r="F984" s="250">
        <v>0</v>
      </c>
      <c r="G984" s="250">
        <v>0</v>
      </c>
      <c r="H984" s="250">
        <v>0</v>
      </c>
      <c r="I984" s="250">
        <v>0</v>
      </c>
    </row>
    <row r="985" spans="1:9" s="322" customFormat="1" ht="15">
      <c r="A985" s="365"/>
      <c r="B985" s="270" t="s">
        <v>20</v>
      </c>
      <c r="C985" s="250">
        <f t="shared" si="370"/>
        <v>25</v>
      </c>
      <c r="D985" s="250">
        <v>0</v>
      </c>
      <c r="E985" s="250">
        <v>25</v>
      </c>
      <c r="F985" s="250">
        <v>0</v>
      </c>
      <c r="G985" s="250">
        <v>0</v>
      </c>
      <c r="H985" s="250">
        <v>0</v>
      </c>
      <c r="I985" s="250">
        <v>0</v>
      </c>
    </row>
    <row r="986" spans="1:9" s="322" customFormat="1" ht="15.75" customHeight="1">
      <c r="A986" s="593" t="s">
        <v>805</v>
      </c>
      <c r="B986" s="269" t="s">
        <v>19</v>
      </c>
      <c r="C986" s="250">
        <f t="shared" ref="C986:C987" si="371">D986+E986+F986+G986+H986+I986</f>
        <v>50</v>
      </c>
      <c r="D986" s="250">
        <v>0</v>
      </c>
      <c r="E986" s="250">
        <v>50</v>
      </c>
      <c r="F986" s="250">
        <v>0</v>
      </c>
      <c r="G986" s="250">
        <v>0</v>
      </c>
      <c r="H986" s="250">
        <v>0</v>
      </c>
      <c r="I986" s="250">
        <v>0</v>
      </c>
    </row>
    <row r="987" spans="1:9" s="191" customFormat="1" ht="15">
      <c r="A987" s="365"/>
      <c r="B987" s="28" t="s">
        <v>20</v>
      </c>
      <c r="C987" s="85">
        <f t="shared" si="371"/>
        <v>50</v>
      </c>
      <c r="D987" s="85">
        <v>0</v>
      </c>
      <c r="E987" s="85">
        <v>50</v>
      </c>
      <c r="F987" s="85">
        <v>0</v>
      </c>
      <c r="G987" s="85">
        <v>0</v>
      </c>
      <c r="H987" s="85">
        <v>0</v>
      </c>
      <c r="I987" s="85">
        <v>0</v>
      </c>
    </row>
    <row r="988" spans="1:9" s="147" customFormat="1">
      <c r="A988" s="176" t="s">
        <v>84</v>
      </c>
      <c r="B988" s="170" t="s">
        <v>19</v>
      </c>
      <c r="C988" s="146">
        <f t="shared" si="350"/>
        <v>4725.8</v>
      </c>
      <c r="D988" s="146">
        <f>D990+D992+D994+D996+D998+D1000+D1002+D1004+D1006+D1008+D1010+D1012+D1014+D1016+D1018+D1020+D1022+D1024+D1026</f>
        <v>1950.8</v>
      </c>
      <c r="E988" s="146">
        <f t="shared" ref="E988:I988" si="372">E990+E992+E994+E996+E998+E1000+E1002+E1004+E1006+E1008+E1010+E1012+E1014+E1016+E1018+E1020+E1022+E1024+E1026</f>
        <v>2775</v>
      </c>
      <c r="F988" s="146">
        <f t="shared" si="372"/>
        <v>0</v>
      </c>
      <c r="G988" s="146">
        <f t="shared" si="372"/>
        <v>0</v>
      </c>
      <c r="H988" s="146">
        <f t="shared" si="372"/>
        <v>0</v>
      </c>
      <c r="I988" s="146">
        <f t="shared" si="372"/>
        <v>0</v>
      </c>
    </row>
    <row r="989" spans="1:9" s="147" customFormat="1">
      <c r="A989" s="167"/>
      <c r="B989" s="148" t="s">
        <v>20</v>
      </c>
      <c r="C989" s="146">
        <f t="shared" si="350"/>
        <v>4725.8</v>
      </c>
      <c r="D989" s="146">
        <f>D991+D993+D995+D997+D999+D1001+D1003+D1005+D1007+D1009+D1011+D1013+D1015+D1017+D1019+D1021+D1023+D1025+D1027</f>
        <v>1950.8</v>
      </c>
      <c r="E989" s="146">
        <f t="shared" ref="E989:I989" si="373">E991+E993+E995+E997+E999+E1001+E1003+E1005+E1007+E1009+E1011+E1013+E1015+E1017+E1019+E1021+E1023+E1025+E1027</f>
        <v>2775</v>
      </c>
      <c r="F989" s="146">
        <f t="shared" si="373"/>
        <v>0</v>
      </c>
      <c r="G989" s="146">
        <f t="shared" si="373"/>
        <v>0</v>
      </c>
      <c r="H989" s="146">
        <f t="shared" si="373"/>
        <v>0</v>
      </c>
      <c r="I989" s="146">
        <f t="shared" si="373"/>
        <v>0</v>
      </c>
    </row>
    <row r="990" spans="1:9" s="322" customFormat="1" ht="12.75" customHeight="1">
      <c r="A990" s="260" t="s">
        <v>371</v>
      </c>
      <c r="B990" s="269" t="s">
        <v>19</v>
      </c>
      <c r="C990" s="250">
        <f t="shared" si="350"/>
        <v>166</v>
      </c>
      <c r="D990" s="250">
        <v>166</v>
      </c>
      <c r="E990" s="250">
        <v>0</v>
      </c>
      <c r="F990" s="250">
        <v>0</v>
      </c>
      <c r="G990" s="250">
        <v>0</v>
      </c>
      <c r="H990" s="250">
        <v>0</v>
      </c>
      <c r="I990" s="250">
        <v>0</v>
      </c>
    </row>
    <row r="991" spans="1:9" s="322" customFormat="1" ht="15">
      <c r="A991" s="365"/>
      <c r="B991" s="270" t="s">
        <v>20</v>
      </c>
      <c r="C991" s="250">
        <f t="shared" si="350"/>
        <v>166</v>
      </c>
      <c r="D991" s="250">
        <v>166</v>
      </c>
      <c r="E991" s="250">
        <v>0</v>
      </c>
      <c r="F991" s="250">
        <v>0</v>
      </c>
      <c r="G991" s="250">
        <v>0</v>
      </c>
      <c r="H991" s="250">
        <v>0</v>
      </c>
      <c r="I991" s="250">
        <v>0</v>
      </c>
    </row>
    <row r="992" spans="1:9" s="322" customFormat="1" ht="12.75" customHeight="1">
      <c r="A992" s="260" t="s">
        <v>372</v>
      </c>
      <c r="B992" s="269" t="s">
        <v>19</v>
      </c>
      <c r="C992" s="250">
        <f t="shared" si="350"/>
        <v>13</v>
      </c>
      <c r="D992" s="250">
        <v>13</v>
      </c>
      <c r="E992" s="250">
        <v>0</v>
      </c>
      <c r="F992" s="250">
        <v>0</v>
      </c>
      <c r="G992" s="250">
        <v>0</v>
      </c>
      <c r="H992" s="250">
        <v>0</v>
      </c>
      <c r="I992" s="250">
        <v>0</v>
      </c>
    </row>
    <row r="993" spans="1:9" s="322" customFormat="1" ht="15">
      <c r="A993" s="365"/>
      <c r="B993" s="270" t="s">
        <v>20</v>
      </c>
      <c r="C993" s="250">
        <f t="shared" si="350"/>
        <v>13</v>
      </c>
      <c r="D993" s="250">
        <v>13</v>
      </c>
      <c r="E993" s="250">
        <v>0</v>
      </c>
      <c r="F993" s="250">
        <v>0</v>
      </c>
      <c r="G993" s="250">
        <v>0</v>
      </c>
      <c r="H993" s="250">
        <v>0</v>
      </c>
      <c r="I993" s="250">
        <v>0</v>
      </c>
    </row>
    <row r="994" spans="1:9" s="322" customFormat="1" ht="12.75" customHeight="1">
      <c r="A994" s="260" t="s">
        <v>311</v>
      </c>
      <c r="B994" s="269" t="s">
        <v>19</v>
      </c>
      <c r="C994" s="250">
        <f t="shared" si="350"/>
        <v>8</v>
      </c>
      <c r="D994" s="250">
        <v>8</v>
      </c>
      <c r="E994" s="250">
        <v>0</v>
      </c>
      <c r="F994" s="250">
        <v>0</v>
      </c>
      <c r="G994" s="250">
        <v>0</v>
      </c>
      <c r="H994" s="250">
        <v>0</v>
      </c>
      <c r="I994" s="250">
        <v>0</v>
      </c>
    </row>
    <row r="995" spans="1:9" s="322" customFormat="1" ht="15">
      <c r="A995" s="365"/>
      <c r="B995" s="270" t="s">
        <v>20</v>
      </c>
      <c r="C995" s="250">
        <f t="shared" si="350"/>
        <v>8</v>
      </c>
      <c r="D995" s="250">
        <v>8</v>
      </c>
      <c r="E995" s="250">
        <v>0</v>
      </c>
      <c r="F995" s="250">
        <v>0</v>
      </c>
      <c r="G995" s="250">
        <v>0</v>
      </c>
      <c r="H995" s="250">
        <v>0</v>
      </c>
      <c r="I995" s="250">
        <v>0</v>
      </c>
    </row>
    <row r="996" spans="1:9" s="322" customFormat="1" ht="12.75" customHeight="1">
      <c r="A996" s="260" t="s">
        <v>373</v>
      </c>
      <c r="B996" s="269" t="s">
        <v>19</v>
      </c>
      <c r="C996" s="250">
        <f t="shared" si="350"/>
        <v>15.5</v>
      </c>
      <c r="D996" s="250">
        <v>15.5</v>
      </c>
      <c r="E996" s="250">
        <v>0</v>
      </c>
      <c r="F996" s="250">
        <v>0</v>
      </c>
      <c r="G996" s="250">
        <v>0</v>
      </c>
      <c r="H996" s="250">
        <v>0</v>
      </c>
      <c r="I996" s="250">
        <v>0</v>
      </c>
    </row>
    <row r="997" spans="1:9" s="322" customFormat="1" ht="15">
      <c r="A997" s="365"/>
      <c r="B997" s="270" t="s">
        <v>20</v>
      </c>
      <c r="C997" s="250">
        <f t="shared" si="350"/>
        <v>15.5</v>
      </c>
      <c r="D997" s="250">
        <v>15.5</v>
      </c>
      <c r="E997" s="250">
        <v>0</v>
      </c>
      <c r="F997" s="250">
        <v>0</v>
      </c>
      <c r="G997" s="250">
        <v>0</v>
      </c>
      <c r="H997" s="250">
        <v>0</v>
      </c>
      <c r="I997" s="250">
        <v>0</v>
      </c>
    </row>
    <row r="998" spans="1:9" s="322" customFormat="1" ht="12.75" customHeight="1">
      <c r="A998" s="260" t="s">
        <v>374</v>
      </c>
      <c r="B998" s="269" t="s">
        <v>19</v>
      </c>
      <c r="C998" s="250">
        <f t="shared" si="350"/>
        <v>17.5</v>
      </c>
      <c r="D998" s="250">
        <v>17.5</v>
      </c>
      <c r="E998" s="250">
        <v>0</v>
      </c>
      <c r="F998" s="250">
        <v>0</v>
      </c>
      <c r="G998" s="250">
        <v>0</v>
      </c>
      <c r="H998" s="250">
        <v>0</v>
      </c>
      <c r="I998" s="250">
        <v>0</v>
      </c>
    </row>
    <row r="999" spans="1:9" s="322" customFormat="1" ht="15">
      <c r="A999" s="365"/>
      <c r="B999" s="270" t="s">
        <v>20</v>
      </c>
      <c r="C999" s="250">
        <f t="shared" si="350"/>
        <v>17.5</v>
      </c>
      <c r="D999" s="250">
        <v>17.5</v>
      </c>
      <c r="E999" s="250">
        <v>0</v>
      </c>
      <c r="F999" s="250">
        <v>0</v>
      </c>
      <c r="G999" s="250">
        <v>0</v>
      </c>
      <c r="H999" s="250">
        <v>0</v>
      </c>
      <c r="I999" s="250">
        <v>0</v>
      </c>
    </row>
    <row r="1000" spans="1:9" s="322" customFormat="1" ht="12.75" customHeight="1">
      <c r="A1000" s="260" t="s">
        <v>375</v>
      </c>
      <c r="B1000" s="269" t="s">
        <v>19</v>
      </c>
      <c r="C1000" s="250">
        <f t="shared" si="350"/>
        <v>2.5</v>
      </c>
      <c r="D1000" s="250">
        <v>2.5</v>
      </c>
      <c r="E1000" s="250">
        <v>0</v>
      </c>
      <c r="F1000" s="250">
        <v>0</v>
      </c>
      <c r="G1000" s="250">
        <v>0</v>
      </c>
      <c r="H1000" s="250">
        <v>0</v>
      </c>
      <c r="I1000" s="250">
        <v>0</v>
      </c>
    </row>
    <row r="1001" spans="1:9" s="191" customFormat="1" ht="15">
      <c r="A1001" s="365"/>
      <c r="B1001" s="28" t="s">
        <v>20</v>
      </c>
      <c r="C1001" s="85">
        <f t="shared" si="350"/>
        <v>2.5</v>
      </c>
      <c r="D1001" s="85">
        <v>2.5</v>
      </c>
      <c r="E1001" s="85">
        <v>0</v>
      </c>
      <c r="F1001" s="85">
        <v>0</v>
      </c>
      <c r="G1001" s="85">
        <v>0</v>
      </c>
      <c r="H1001" s="85">
        <v>0</v>
      </c>
      <c r="I1001" s="85">
        <v>0</v>
      </c>
    </row>
    <row r="1002" spans="1:9" s="322" customFormat="1" ht="12.75" customHeight="1">
      <c r="A1002" s="260" t="s">
        <v>377</v>
      </c>
      <c r="B1002" s="269" t="s">
        <v>19</v>
      </c>
      <c r="C1002" s="250">
        <f t="shared" si="350"/>
        <v>59.5</v>
      </c>
      <c r="D1002" s="250">
        <v>59.5</v>
      </c>
      <c r="E1002" s="250">
        <v>0</v>
      </c>
      <c r="F1002" s="250">
        <v>0</v>
      </c>
      <c r="G1002" s="250">
        <v>0</v>
      </c>
      <c r="H1002" s="250">
        <v>0</v>
      </c>
      <c r="I1002" s="250">
        <v>0</v>
      </c>
    </row>
    <row r="1003" spans="1:9" s="322" customFormat="1" ht="15">
      <c r="A1003" s="365"/>
      <c r="B1003" s="270" t="s">
        <v>20</v>
      </c>
      <c r="C1003" s="250">
        <f t="shared" si="350"/>
        <v>59.5</v>
      </c>
      <c r="D1003" s="250">
        <v>59.5</v>
      </c>
      <c r="E1003" s="250">
        <v>0</v>
      </c>
      <c r="F1003" s="250">
        <v>0</v>
      </c>
      <c r="G1003" s="250">
        <v>0</v>
      </c>
      <c r="H1003" s="250">
        <v>0</v>
      </c>
      <c r="I1003" s="250">
        <v>0</v>
      </c>
    </row>
    <row r="1004" spans="1:9" s="274" customFormat="1" ht="12.75" customHeight="1">
      <c r="A1004" s="554" t="s">
        <v>378</v>
      </c>
      <c r="B1004" s="299" t="s">
        <v>19</v>
      </c>
      <c r="C1004" s="312">
        <f t="shared" si="350"/>
        <v>800</v>
      </c>
      <c r="D1004" s="312">
        <v>800</v>
      </c>
      <c r="E1004" s="312">
        <v>0</v>
      </c>
      <c r="F1004" s="312">
        <v>0</v>
      </c>
      <c r="G1004" s="312">
        <v>0</v>
      </c>
      <c r="H1004" s="312">
        <v>0</v>
      </c>
      <c r="I1004" s="312">
        <v>0</v>
      </c>
    </row>
    <row r="1005" spans="1:9" s="322" customFormat="1" ht="15">
      <c r="A1005" s="365"/>
      <c r="B1005" s="270" t="s">
        <v>20</v>
      </c>
      <c r="C1005" s="250">
        <f t="shared" si="350"/>
        <v>800</v>
      </c>
      <c r="D1005" s="250">
        <v>800</v>
      </c>
      <c r="E1005" s="250">
        <v>0</v>
      </c>
      <c r="F1005" s="250">
        <v>0</v>
      </c>
      <c r="G1005" s="250">
        <v>0</v>
      </c>
      <c r="H1005" s="250">
        <v>0</v>
      </c>
      <c r="I1005" s="250">
        <v>0</v>
      </c>
    </row>
    <row r="1006" spans="1:9" s="274" customFormat="1" ht="12.75" customHeight="1">
      <c r="A1006" s="554" t="s">
        <v>380</v>
      </c>
      <c r="B1006" s="299" t="s">
        <v>19</v>
      </c>
      <c r="C1006" s="312">
        <f t="shared" si="350"/>
        <v>600</v>
      </c>
      <c r="D1006" s="312">
        <v>600</v>
      </c>
      <c r="E1006" s="312">
        <v>0</v>
      </c>
      <c r="F1006" s="312">
        <v>0</v>
      </c>
      <c r="G1006" s="312">
        <v>0</v>
      </c>
      <c r="H1006" s="312">
        <v>0</v>
      </c>
      <c r="I1006" s="312">
        <v>0</v>
      </c>
    </row>
    <row r="1007" spans="1:9" s="322" customFormat="1" ht="15">
      <c r="A1007" s="365"/>
      <c r="B1007" s="270" t="s">
        <v>20</v>
      </c>
      <c r="C1007" s="250">
        <f t="shared" si="350"/>
        <v>600</v>
      </c>
      <c r="D1007" s="250">
        <v>600</v>
      </c>
      <c r="E1007" s="250">
        <v>0</v>
      </c>
      <c r="F1007" s="250">
        <v>0</v>
      </c>
      <c r="G1007" s="250">
        <v>0</v>
      </c>
      <c r="H1007" s="250">
        <v>0</v>
      </c>
      <c r="I1007" s="250">
        <v>0</v>
      </c>
    </row>
    <row r="1008" spans="1:9" s="322" customFormat="1" ht="12.75" customHeight="1">
      <c r="A1008" s="595" t="s">
        <v>1009</v>
      </c>
      <c r="B1008" s="269" t="s">
        <v>19</v>
      </c>
      <c r="C1008" s="250">
        <f t="shared" si="350"/>
        <v>130</v>
      </c>
      <c r="D1008" s="250">
        <v>130</v>
      </c>
      <c r="E1008" s="250">
        <v>0</v>
      </c>
      <c r="F1008" s="250">
        <v>0</v>
      </c>
      <c r="G1008" s="250">
        <v>0</v>
      </c>
      <c r="H1008" s="250">
        <v>0</v>
      </c>
      <c r="I1008" s="250">
        <v>0</v>
      </c>
    </row>
    <row r="1009" spans="1:9" s="191" customFormat="1" ht="15">
      <c r="A1009" s="365"/>
      <c r="B1009" s="28" t="s">
        <v>20</v>
      </c>
      <c r="C1009" s="85">
        <f t="shared" si="350"/>
        <v>130</v>
      </c>
      <c r="D1009" s="85">
        <v>130</v>
      </c>
      <c r="E1009" s="85">
        <v>0</v>
      </c>
      <c r="F1009" s="85">
        <v>0</v>
      </c>
      <c r="G1009" s="85">
        <v>0</v>
      </c>
      <c r="H1009" s="85">
        <v>0</v>
      </c>
      <c r="I1009" s="85">
        <v>0</v>
      </c>
    </row>
    <row r="1010" spans="1:9" s="322" customFormat="1" ht="12.75" customHeight="1">
      <c r="A1010" s="595" t="s">
        <v>536</v>
      </c>
      <c r="B1010" s="269" t="s">
        <v>19</v>
      </c>
      <c r="C1010" s="250">
        <f t="shared" si="350"/>
        <v>9.3000000000000007</v>
      </c>
      <c r="D1010" s="250">
        <v>9.3000000000000007</v>
      </c>
      <c r="E1010" s="250">
        <v>0</v>
      </c>
      <c r="F1010" s="250">
        <v>0</v>
      </c>
      <c r="G1010" s="250">
        <v>0</v>
      </c>
      <c r="H1010" s="250">
        <v>0</v>
      </c>
      <c r="I1010" s="250">
        <v>0</v>
      </c>
    </row>
    <row r="1011" spans="1:9" s="322" customFormat="1" ht="15">
      <c r="A1011" s="365"/>
      <c r="B1011" s="270" t="s">
        <v>20</v>
      </c>
      <c r="C1011" s="250">
        <f t="shared" si="350"/>
        <v>9.3000000000000007</v>
      </c>
      <c r="D1011" s="250">
        <v>9.3000000000000007</v>
      </c>
      <c r="E1011" s="250">
        <v>0</v>
      </c>
      <c r="F1011" s="250">
        <v>0</v>
      </c>
      <c r="G1011" s="250">
        <v>0</v>
      </c>
      <c r="H1011" s="250">
        <v>0</v>
      </c>
      <c r="I1011" s="250">
        <v>0</v>
      </c>
    </row>
    <row r="1012" spans="1:9" s="322" customFormat="1" ht="12.75" customHeight="1">
      <c r="A1012" s="595" t="s">
        <v>537</v>
      </c>
      <c r="B1012" s="269" t="s">
        <v>19</v>
      </c>
      <c r="C1012" s="250">
        <f t="shared" si="350"/>
        <v>8.5</v>
      </c>
      <c r="D1012" s="250">
        <v>8.5</v>
      </c>
      <c r="E1012" s="250">
        <v>0</v>
      </c>
      <c r="F1012" s="250">
        <v>0</v>
      </c>
      <c r="G1012" s="250">
        <v>0</v>
      </c>
      <c r="H1012" s="250">
        <v>0</v>
      </c>
      <c r="I1012" s="250">
        <v>0</v>
      </c>
    </row>
    <row r="1013" spans="1:9" s="322" customFormat="1" ht="15">
      <c r="A1013" s="365"/>
      <c r="B1013" s="270" t="s">
        <v>20</v>
      </c>
      <c r="C1013" s="250">
        <f t="shared" si="350"/>
        <v>8.5</v>
      </c>
      <c r="D1013" s="250">
        <v>8.5</v>
      </c>
      <c r="E1013" s="250">
        <v>0</v>
      </c>
      <c r="F1013" s="250">
        <v>0</v>
      </c>
      <c r="G1013" s="250">
        <v>0</v>
      </c>
      <c r="H1013" s="250">
        <v>0</v>
      </c>
      <c r="I1013" s="250">
        <v>0</v>
      </c>
    </row>
    <row r="1014" spans="1:9" s="322" customFormat="1" ht="12.75" customHeight="1">
      <c r="A1014" s="595" t="s">
        <v>376</v>
      </c>
      <c r="B1014" s="269" t="s">
        <v>19</v>
      </c>
      <c r="C1014" s="250">
        <f t="shared" si="350"/>
        <v>88</v>
      </c>
      <c r="D1014" s="250">
        <v>88</v>
      </c>
      <c r="E1014" s="250">
        <v>0</v>
      </c>
      <c r="F1014" s="250">
        <v>0</v>
      </c>
      <c r="G1014" s="250">
        <v>0</v>
      </c>
      <c r="H1014" s="250">
        <v>0</v>
      </c>
      <c r="I1014" s="250">
        <v>0</v>
      </c>
    </row>
    <row r="1015" spans="1:9" s="322" customFormat="1" ht="15">
      <c r="A1015" s="365"/>
      <c r="B1015" s="270" t="s">
        <v>20</v>
      </c>
      <c r="C1015" s="250">
        <f t="shared" si="350"/>
        <v>88</v>
      </c>
      <c r="D1015" s="250">
        <v>88</v>
      </c>
      <c r="E1015" s="250">
        <v>0</v>
      </c>
      <c r="F1015" s="250">
        <v>0</v>
      </c>
      <c r="G1015" s="250">
        <v>0</v>
      </c>
      <c r="H1015" s="250">
        <v>0</v>
      </c>
      <c r="I1015" s="250">
        <v>0</v>
      </c>
    </row>
    <row r="1016" spans="1:9" s="322" customFormat="1" ht="12.75" customHeight="1">
      <c r="A1016" s="595" t="s">
        <v>376</v>
      </c>
      <c r="B1016" s="269" t="s">
        <v>19</v>
      </c>
      <c r="C1016" s="250">
        <f t="shared" si="350"/>
        <v>33</v>
      </c>
      <c r="D1016" s="250">
        <v>33</v>
      </c>
      <c r="E1016" s="250">
        <v>0</v>
      </c>
      <c r="F1016" s="250">
        <v>0</v>
      </c>
      <c r="G1016" s="250">
        <v>0</v>
      </c>
      <c r="H1016" s="250">
        <v>0</v>
      </c>
      <c r="I1016" s="250">
        <v>0</v>
      </c>
    </row>
    <row r="1017" spans="1:9" s="322" customFormat="1" ht="15">
      <c r="A1017" s="365"/>
      <c r="B1017" s="270" t="s">
        <v>20</v>
      </c>
      <c r="C1017" s="250">
        <f t="shared" si="350"/>
        <v>33</v>
      </c>
      <c r="D1017" s="250">
        <v>33</v>
      </c>
      <c r="E1017" s="250">
        <v>0</v>
      </c>
      <c r="F1017" s="250">
        <v>0</v>
      </c>
      <c r="G1017" s="250">
        <v>0</v>
      </c>
      <c r="H1017" s="250">
        <v>0</v>
      </c>
      <c r="I1017" s="250">
        <v>0</v>
      </c>
    </row>
    <row r="1018" spans="1:9" s="322" customFormat="1" ht="15" customHeight="1">
      <c r="A1018" s="596" t="s">
        <v>758</v>
      </c>
      <c r="B1018" s="269" t="s">
        <v>19</v>
      </c>
      <c r="C1018" s="250">
        <f t="shared" si="350"/>
        <v>65</v>
      </c>
      <c r="D1018" s="250">
        <v>0</v>
      </c>
      <c r="E1018" s="250">
        <v>65</v>
      </c>
      <c r="F1018" s="250">
        <v>0</v>
      </c>
      <c r="G1018" s="250">
        <v>0</v>
      </c>
      <c r="H1018" s="250">
        <v>0</v>
      </c>
      <c r="I1018" s="250">
        <v>0</v>
      </c>
    </row>
    <row r="1019" spans="1:9" s="191" customFormat="1" ht="15.75">
      <c r="A1019" s="541"/>
      <c r="B1019" s="28" t="s">
        <v>20</v>
      </c>
      <c r="C1019" s="85">
        <f t="shared" si="350"/>
        <v>65</v>
      </c>
      <c r="D1019" s="85">
        <v>0</v>
      </c>
      <c r="E1019" s="85">
        <v>65</v>
      </c>
      <c r="F1019" s="85">
        <v>0</v>
      </c>
      <c r="G1019" s="85">
        <v>0</v>
      </c>
      <c r="H1019" s="85">
        <v>0</v>
      </c>
      <c r="I1019" s="85">
        <v>0</v>
      </c>
    </row>
    <row r="1020" spans="1:9" s="322" customFormat="1" ht="14.25" customHeight="1">
      <c r="A1020" s="596" t="s">
        <v>759</v>
      </c>
      <c r="B1020" s="269" t="s">
        <v>19</v>
      </c>
      <c r="C1020" s="250">
        <f t="shared" si="350"/>
        <v>84</v>
      </c>
      <c r="D1020" s="250">
        <v>0</v>
      </c>
      <c r="E1020" s="250">
        <v>84</v>
      </c>
      <c r="F1020" s="250">
        <v>0</v>
      </c>
      <c r="G1020" s="250">
        <v>0</v>
      </c>
      <c r="H1020" s="250">
        <v>0</v>
      </c>
      <c r="I1020" s="250">
        <v>0</v>
      </c>
    </row>
    <row r="1021" spans="1:9" s="322" customFormat="1" ht="15.75">
      <c r="A1021" s="541"/>
      <c r="B1021" s="270" t="s">
        <v>20</v>
      </c>
      <c r="C1021" s="250">
        <f t="shared" si="350"/>
        <v>84</v>
      </c>
      <c r="D1021" s="250">
        <v>0</v>
      </c>
      <c r="E1021" s="250">
        <v>84</v>
      </c>
      <c r="F1021" s="250">
        <v>0</v>
      </c>
      <c r="G1021" s="250">
        <v>0</v>
      </c>
      <c r="H1021" s="250">
        <v>0</v>
      </c>
      <c r="I1021" s="250">
        <v>0</v>
      </c>
    </row>
    <row r="1022" spans="1:9" s="322" customFormat="1" ht="15" customHeight="1">
      <c r="A1022" s="596" t="s">
        <v>760</v>
      </c>
      <c r="B1022" s="269" t="s">
        <v>19</v>
      </c>
      <c r="C1022" s="250">
        <f t="shared" ref="C1022:C1025" si="374">D1022+E1022+F1022+G1022+H1022+I1022</f>
        <v>2500</v>
      </c>
      <c r="D1022" s="250">
        <v>0</v>
      </c>
      <c r="E1022" s="250">
        <v>2500</v>
      </c>
      <c r="F1022" s="250">
        <v>0</v>
      </c>
      <c r="G1022" s="250">
        <v>0</v>
      </c>
      <c r="H1022" s="250">
        <v>0</v>
      </c>
      <c r="I1022" s="250">
        <v>0</v>
      </c>
    </row>
    <row r="1023" spans="1:9" s="322" customFormat="1" ht="15.75">
      <c r="A1023" s="541"/>
      <c r="B1023" s="270" t="s">
        <v>20</v>
      </c>
      <c r="C1023" s="250">
        <f t="shared" si="374"/>
        <v>2500</v>
      </c>
      <c r="D1023" s="250">
        <v>0</v>
      </c>
      <c r="E1023" s="250">
        <v>2500</v>
      </c>
      <c r="F1023" s="250">
        <v>0</v>
      </c>
      <c r="G1023" s="250">
        <v>0</v>
      </c>
      <c r="H1023" s="250">
        <v>0</v>
      </c>
      <c r="I1023" s="250">
        <v>0</v>
      </c>
    </row>
    <row r="1024" spans="1:9" s="322" customFormat="1" ht="15" customHeight="1">
      <c r="A1024" s="596" t="s">
        <v>761</v>
      </c>
      <c r="B1024" s="269" t="s">
        <v>19</v>
      </c>
      <c r="C1024" s="250">
        <f t="shared" si="374"/>
        <v>71</v>
      </c>
      <c r="D1024" s="250">
        <v>0</v>
      </c>
      <c r="E1024" s="250">
        <v>71</v>
      </c>
      <c r="F1024" s="250">
        <v>0</v>
      </c>
      <c r="G1024" s="250">
        <v>0</v>
      </c>
      <c r="H1024" s="250">
        <v>0</v>
      </c>
      <c r="I1024" s="250">
        <v>0</v>
      </c>
    </row>
    <row r="1025" spans="1:9" s="322" customFormat="1" ht="15.75">
      <c r="A1025" s="541"/>
      <c r="B1025" s="270" t="s">
        <v>20</v>
      </c>
      <c r="C1025" s="250">
        <f t="shared" si="374"/>
        <v>71</v>
      </c>
      <c r="D1025" s="250">
        <v>0</v>
      </c>
      <c r="E1025" s="250">
        <v>71</v>
      </c>
      <c r="F1025" s="250">
        <v>0</v>
      </c>
      <c r="G1025" s="250">
        <v>0</v>
      </c>
      <c r="H1025" s="250">
        <v>0</v>
      </c>
      <c r="I1025" s="250">
        <v>0</v>
      </c>
    </row>
    <row r="1026" spans="1:9" s="322" customFormat="1" ht="16.5" customHeight="1">
      <c r="A1026" s="596" t="s">
        <v>762</v>
      </c>
      <c r="B1026" s="269" t="s">
        <v>19</v>
      </c>
      <c r="C1026" s="250">
        <f t="shared" ref="C1026:C1027" si="375">D1026+E1026+F1026+G1026+H1026+I1026</f>
        <v>55</v>
      </c>
      <c r="D1026" s="250">
        <v>0</v>
      </c>
      <c r="E1026" s="250">
        <v>55</v>
      </c>
      <c r="F1026" s="250">
        <v>0</v>
      </c>
      <c r="G1026" s="250">
        <v>0</v>
      </c>
      <c r="H1026" s="250">
        <v>0</v>
      </c>
      <c r="I1026" s="250">
        <v>0</v>
      </c>
    </row>
    <row r="1027" spans="1:9" s="191" customFormat="1" ht="15.75">
      <c r="A1027" s="541"/>
      <c r="B1027" s="28" t="s">
        <v>20</v>
      </c>
      <c r="C1027" s="85">
        <f t="shared" si="375"/>
        <v>55</v>
      </c>
      <c r="D1027" s="85">
        <v>0</v>
      </c>
      <c r="E1027" s="85">
        <v>55</v>
      </c>
      <c r="F1027" s="85">
        <v>0</v>
      </c>
      <c r="G1027" s="85">
        <v>0</v>
      </c>
      <c r="H1027" s="85">
        <v>0</v>
      </c>
      <c r="I1027" s="85">
        <v>0</v>
      </c>
    </row>
    <row r="1028" spans="1:9" s="190" customFormat="1" ht="25.5">
      <c r="A1028" s="149" t="s">
        <v>155</v>
      </c>
      <c r="B1028" s="150" t="s">
        <v>19</v>
      </c>
      <c r="C1028" s="151">
        <f t="shared" si="350"/>
        <v>8683.5</v>
      </c>
      <c r="D1028" s="151">
        <f>D1030+D1032+D1034+D1036+D1038+D1040+D1042+D1044+D1046+D1048+D1050+D1052+D1054+D1056+D1058+D1060+D1062+D1064+D1066+D1068+D1070+D1072+D1074+D1076+D1078+D1080+D1082+D1084+D1086+D1088+D1090+D1092+D1094+D1096+D1098+D1100+D1102+D1104+D1106</f>
        <v>8114.5</v>
      </c>
      <c r="E1028" s="151">
        <f t="shared" ref="E1028:I1028" si="376">E1030+E1032+E1034+E1036+E1038+E1040+E1042+E1044+E1046+E1048+E1050+E1052+E1054+E1056+E1058+E1060+E1062+E1064+E1066+E1068+E1070+E1072+E1074+E1076+E1078+E1080+E1082+E1084+E1086+E1088+E1090+E1092+E1094+E1096+E1098+E1100+E1102+E1104+E1106</f>
        <v>569</v>
      </c>
      <c r="F1028" s="151">
        <f t="shared" si="376"/>
        <v>0</v>
      </c>
      <c r="G1028" s="151">
        <f t="shared" si="376"/>
        <v>0</v>
      </c>
      <c r="H1028" s="151">
        <f t="shared" si="376"/>
        <v>0</v>
      </c>
      <c r="I1028" s="151">
        <f t="shared" si="376"/>
        <v>0</v>
      </c>
    </row>
    <row r="1029" spans="1:9" s="190" customFormat="1">
      <c r="A1029" s="152"/>
      <c r="B1029" s="153" t="s">
        <v>20</v>
      </c>
      <c r="C1029" s="151">
        <f t="shared" si="350"/>
        <v>8683.5</v>
      </c>
      <c r="D1029" s="151">
        <f>D1031+D1033+D1035+D1037+D1039+D1041+D1043+D1045+D1047+D1049+D1051+D1053+D1055+D1057+D1059+D1061+D1063+D1065+D1067+D1069+D1071+D1073+D1075+D1077+D1079+D1081+D1083+D1085+D1087+D1089+D1091+D1093+D1095+D1097+D1099+D1101+D1103+D1105+D1107</f>
        <v>8114.5</v>
      </c>
      <c r="E1029" s="151">
        <f t="shared" ref="E1029:I1029" si="377">E1031+E1033+E1035+E1037+E1039+E1041+E1043+E1045+E1047+E1049+E1051+E1053+E1055+E1057+E1059+E1061+E1063+E1065+E1067+E1069+E1071+E1073+E1075+E1077+E1079+E1081+E1083+E1085+E1087+E1089+E1091+E1093+E1095+E1097+E1099+E1101+E1103+E1105+E1107</f>
        <v>569</v>
      </c>
      <c r="F1029" s="151">
        <f t="shared" si="377"/>
        <v>0</v>
      </c>
      <c r="G1029" s="151">
        <f t="shared" si="377"/>
        <v>0</v>
      </c>
      <c r="H1029" s="151">
        <f t="shared" si="377"/>
        <v>0</v>
      </c>
      <c r="I1029" s="151">
        <f t="shared" si="377"/>
        <v>0</v>
      </c>
    </row>
    <row r="1030" spans="1:9" s="274" customFormat="1">
      <c r="A1030" s="597" t="s">
        <v>310</v>
      </c>
      <c r="B1030" s="299" t="s">
        <v>19</v>
      </c>
      <c r="C1030" s="312">
        <f t="shared" ref="C1030:C1149" si="378">D1030+E1030+F1030+G1030+H1030+I1030</f>
        <v>16</v>
      </c>
      <c r="D1030" s="312">
        <v>16</v>
      </c>
      <c r="E1030" s="312">
        <v>0</v>
      </c>
      <c r="F1030" s="312">
        <v>0</v>
      </c>
      <c r="G1030" s="312">
        <v>0</v>
      </c>
      <c r="H1030" s="312">
        <v>0</v>
      </c>
      <c r="I1030" s="312">
        <v>0</v>
      </c>
    </row>
    <row r="1031" spans="1:9" s="274" customFormat="1">
      <c r="A1031" s="267"/>
      <c r="B1031" s="282" t="s">
        <v>20</v>
      </c>
      <c r="C1031" s="312">
        <f t="shared" si="378"/>
        <v>16</v>
      </c>
      <c r="D1031" s="312">
        <v>16</v>
      </c>
      <c r="E1031" s="312">
        <v>0</v>
      </c>
      <c r="F1031" s="312">
        <v>0</v>
      </c>
      <c r="G1031" s="312">
        <v>0</v>
      </c>
      <c r="H1031" s="312">
        <v>0</v>
      </c>
      <c r="I1031" s="312">
        <v>0</v>
      </c>
    </row>
    <row r="1032" spans="1:9" s="274" customFormat="1" ht="15">
      <c r="A1032" s="567" t="s">
        <v>328</v>
      </c>
      <c r="B1032" s="299" t="s">
        <v>19</v>
      </c>
      <c r="C1032" s="312">
        <f t="shared" si="378"/>
        <v>25</v>
      </c>
      <c r="D1032" s="312">
        <v>25</v>
      </c>
      <c r="E1032" s="312">
        <v>0</v>
      </c>
      <c r="F1032" s="312">
        <v>0</v>
      </c>
      <c r="G1032" s="312">
        <v>0</v>
      </c>
      <c r="H1032" s="312">
        <v>0</v>
      </c>
      <c r="I1032" s="312">
        <v>0</v>
      </c>
    </row>
    <row r="1033" spans="1:9" s="274" customFormat="1">
      <c r="A1033" s="267"/>
      <c r="B1033" s="282" t="s">
        <v>20</v>
      </c>
      <c r="C1033" s="312">
        <f t="shared" si="378"/>
        <v>25</v>
      </c>
      <c r="D1033" s="312">
        <v>25</v>
      </c>
      <c r="E1033" s="312">
        <v>0</v>
      </c>
      <c r="F1033" s="312">
        <v>0</v>
      </c>
      <c r="G1033" s="312">
        <v>0</v>
      </c>
      <c r="H1033" s="312">
        <v>0</v>
      </c>
      <c r="I1033" s="312">
        <v>0</v>
      </c>
    </row>
    <row r="1034" spans="1:9" s="274" customFormat="1" ht="15">
      <c r="A1034" s="567" t="s">
        <v>329</v>
      </c>
      <c r="B1034" s="299" t="s">
        <v>19</v>
      </c>
      <c r="C1034" s="312">
        <f t="shared" si="378"/>
        <v>17</v>
      </c>
      <c r="D1034" s="312">
        <v>17</v>
      </c>
      <c r="E1034" s="312">
        <v>0</v>
      </c>
      <c r="F1034" s="312">
        <v>0</v>
      </c>
      <c r="G1034" s="312">
        <v>0</v>
      </c>
      <c r="H1034" s="312">
        <v>0</v>
      </c>
      <c r="I1034" s="312">
        <v>0</v>
      </c>
    </row>
    <row r="1035" spans="1:9" s="274" customFormat="1">
      <c r="A1035" s="267"/>
      <c r="B1035" s="282" t="s">
        <v>20</v>
      </c>
      <c r="C1035" s="312">
        <f t="shared" si="378"/>
        <v>17</v>
      </c>
      <c r="D1035" s="312">
        <v>17</v>
      </c>
      <c r="E1035" s="312">
        <v>0</v>
      </c>
      <c r="F1035" s="312">
        <v>0</v>
      </c>
      <c r="G1035" s="312">
        <v>0</v>
      </c>
      <c r="H1035" s="312">
        <v>0</v>
      </c>
      <c r="I1035" s="312">
        <v>0</v>
      </c>
    </row>
    <row r="1036" spans="1:9" s="274" customFormat="1" ht="15">
      <c r="A1036" s="581" t="s">
        <v>510</v>
      </c>
      <c r="B1036" s="299" t="s">
        <v>19</v>
      </c>
      <c r="C1036" s="312">
        <f t="shared" si="378"/>
        <v>2046</v>
      </c>
      <c r="D1036" s="312">
        <v>2046</v>
      </c>
      <c r="E1036" s="312">
        <v>0</v>
      </c>
      <c r="F1036" s="312">
        <v>0</v>
      </c>
      <c r="G1036" s="312">
        <v>0</v>
      </c>
      <c r="H1036" s="312">
        <v>0</v>
      </c>
      <c r="I1036" s="312">
        <v>0</v>
      </c>
    </row>
    <row r="1037" spans="1:9" s="274" customFormat="1">
      <c r="A1037" s="267"/>
      <c r="B1037" s="282" t="s">
        <v>20</v>
      </c>
      <c r="C1037" s="312">
        <f t="shared" si="378"/>
        <v>2046</v>
      </c>
      <c r="D1037" s="312">
        <v>2046</v>
      </c>
      <c r="E1037" s="312">
        <v>0</v>
      </c>
      <c r="F1037" s="312">
        <v>0</v>
      </c>
      <c r="G1037" s="312">
        <v>0</v>
      </c>
      <c r="H1037" s="312">
        <v>0</v>
      </c>
      <c r="I1037" s="312">
        <v>0</v>
      </c>
    </row>
    <row r="1038" spans="1:9" s="274" customFormat="1" ht="15">
      <c r="A1038" s="581" t="s">
        <v>511</v>
      </c>
      <c r="B1038" s="299" t="s">
        <v>19</v>
      </c>
      <c r="C1038" s="312">
        <f t="shared" si="378"/>
        <v>1700</v>
      </c>
      <c r="D1038" s="312">
        <v>1700</v>
      </c>
      <c r="E1038" s="312">
        <v>0</v>
      </c>
      <c r="F1038" s="312">
        <v>0</v>
      </c>
      <c r="G1038" s="312">
        <v>0</v>
      </c>
      <c r="H1038" s="312">
        <v>0</v>
      </c>
      <c r="I1038" s="312">
        <v>0</v>
      </c>
    </row>
    <row r="1039" spans="1:9" s="218" customFormat="1">
      <c r="A1039" s="68"/>
      <c r="B1039" s="69" t="s">
        <v>20</v>
      </c>
      <c r="C1039" s="71">
        <f t="shared" si="378"/>
        <v>1700</v>
      </c>
      <c r="D1039" s="71">
        <v>1700</v>
      </c>
      <c r="E1039" s="71">
        <v>0</v>
      </c>
      <c r="F1039" s="71">
        <v>0</v>
      </c>
      <c r="G1039" s="71">
        <v>0</v>
      </c>
      <c r="H1039" s="71">
        <v>0</v>
      </c>
      <c r="I1039" s="71">
        <v>0</v>
      </c>
    </row>
    <row r="1040" spans="1:9" s="274" customFormat="1" ht="30">
      <c r="A1040" s="581" t="s">
        <v>512</v>
      </c>
      <c r="B1040" s="299" t="s">
        <v>19</v>
      </c>
      <c r="C1040" s="312">
        <f t="shared" si="378"/>
        <v>707</v>
      </c>
      <c r="D1040" s="312">
        <v>707</v>
      </c>
      <c r="E1040" s="312">
        <v>0</v>
      </c>
      <c r="F1040" s="312">
        <v>0</v>
      </c>
      <c r="G1040" s="312">
        <v>0</v>
      </c>
      <c r="H1040" s="312">
        <v>0</v>
      </c>
      <c r="I1040" s="312">
        <v>0</v>
      </c>
    </row>
    <row r="1041" spans="1:9" s="274" customFormat="1">
      <c r="A1041" s="267"/>
      <c r="B1041" s="282" t="s">
        <v>20</v>
      </c>
      <c r="C1041" s="312">
        <f t="shared" si="378"/>
        <v>707</v>
      </c>
      <c r="D1041" s="312">
        <v>707</v>
      </c>
      <c r="E1041" s="312">
        <v>0</v>
      </c>
      <c r="F1041" s="312">
        <v>0</v>
      </c>
      <c r="G1041" s="312">
        <v>0</v>
      </c>
      <c r="H1041" s="312">
        <v>0</v>
      </c>
      <c r="I1041" s="312">
        <v>0</v>
      </c>
    </row>
    <row r="1042" spans="1:9" s="274" customFormat="1" ht="30">
      <c r="A1042" s="581" t="s">
        <v>513</v>
      </c>
      <c r="B1042" s="299" t="s">
        <v>19</v>
      </c>
      <c r="C1042" s="312">
        <f t="shared" si="378"/>
        <v>686</v>
      </c>
      <c r="D1042" s="312">
        <v>686</v>
      </c>
      <c r="E1042" s="312">
        <v>0</v>
      </c>
      <c r="F1042" s="312">
        <v>0</v>
      </c>
      <c r="G1042" s="312">
        <v>0</v>
      </c>
      <c r="H1042" s="312">
        <v>0</v>
      </c>
      <c r="I1042" s="312">
        <v>0</v>
      </c>
    </row>
    <row r="1043" spans="1:9" s="274" customFormat="1">
      <c r="A1043" s="267"/>
      <c r="B1043" s="282" t="s">
        <v>20</v>
      </c>
      <c r="C1043" s="312">
        <f t="shared" si="378"/>
        <v>686</v>
      </c>
      <c r="D1043" s="312">
        <v>686</v>
      </c>
      <c r="E1043" s="312">
        <v>0</v>
      </c>
      <c r="F1043" s="312">
        <v>0</v>
      </c>
      <c r="G1043" s="312">
        <v>0</v>
      </c>
      <c r="H1043" s="312">
        <v>0</v>
      </c>
      <c r="I1043" s="312">
        <v>0</v>
      </c>
    </row>
    <row r="1044" spans="1:9" s="274" customFormat="1" ht="15">
      <c r="A1044" s="581" t="s">
        <v>514</v>
      </c>
      <c r="B1044" s="299" t="s">
        <v>19</v>
      </c>
      <c r="C1044" s="312">
        <f t="shared" si="378"/>
        <v>559</v>
      </c>
      <c r="D1044" s="312">
        <v>559</v>
      </c>
      <c r="E1044" s="312">
        <v>0</v>
      </c>
      <c r="F1044" s="312">
        <v>0</v>
      </c>
      <c r="G1044" s="312">
        <v>0</v>
      </c>
      <c r="H1044" s="312">
        <v>0</v>
      </c>
      <c r="I1044" s="312">
        <v>0</v>
      </c>
    </row>
    <row r="1045" spans="1:9" s="274" customFormat="1">
      <c r="A1045" s="267"/>
      <c r="B1045" s="282" t="s">
        <v>20</v>
      </c>
      <c r="C1045" s="312">
        <f t="shared" si="378"/>
        <v>559</v>
      </c>
      <c r="D1045" s="312">
        <v>559</v>
      </c>
      <c r="E1045" s="312">
        <v>0</v>
      </c>
      <c r="F1045" s="312">
        <v>0</v>
      </c>
      <c r="G1045" s="312">
        <v>0</v>
      </c>
      <c r="H1045" s="312">
        <v>0</v>
      </c>
      <c r="I1045" s="312">
        <v>0</v>
      </c>
    </row>
    <row r="1046" spans="1:9" s="274" customFormat="1" ht="15">
      <c r="A1046" s="581" t="s">
        <v>515</v>
      </c>
      <c r="B1046" s="299" t="s">
        <v>19</v>
      </c>
      <c r="C1046" s="312">
        <f t="shared" si="378"/>
        <v>335</v>
      </c>
      <c r="D1046" s="312">
        <v>335</v>
      </c>
      <c r="E1046" s="312">
        <v>0</v>
      </c>
      <c r="F1046" s="312">
        <v>0</v>
      </c>
      <c r="G1046" s="312">
        <v>0</v>
      </c>
      <c r="H1046" s="312">
        <v>0</v>
      </c>
      <c r="I1046" s="312">
        <v>0</v>
      </c>
    </row>
    <row r="1047" spans="1:9" s="218" customFormat="1">
      <c r="A1047" s="68"/>
      <c r="B1047" s="69" t="s">
        <v>20</v>
      </c>
      <c r="C1047" s="71">
        <f t="shared" si="378"/>
        <v>335</v>
      </c>
      <c r="D1047" s="71">
        <v>335</v>
      </c>
      <c r="E1047" s="71">
        <v>0</v>
      </c>
      <c r="F1047" s="71">
        <v>0</v>
      </c>
      <c r="G1047" s="71">
        <v>0</v>
      </c>
      <c r="H1047" s="71">
        <v>0</v>
      </c>
      <c r="I1047" s="71">
        <v>0</v>
      </c>
    </row>
    <row r="1048" spans="1:9" s="274" customFormat="1" ht="15">
      <c r="A1048" s="598" t="s">
        <v>516</v>
      </c>
      <c r="B1048" s="299" t="s">
        <v>19</v>
      </c>
      <c r="C1048" s="312">
        <f t="shared" si="378"/>
        <v>275</v>
      </c>
      <c r="D1048" s="312">
        <v>275</v>
      </c>
      <c r="E1048" s="312">
        <v>0</v>
      </c>
      <c r="F1048" s="312">
        <v>0</v>
      </c>
      <c r="G1048" s="312">
        <v>0</v>
      </c>
      <c r="H1048" s="312">
        <v>0</v>
      </c>
      <c r="I1048" s="312">
        <v>0</v>
      </c>
    </row>
    <row r="1049" spans="1:9" s="274" customFormat="1">
      <c r="A1049" s="267"/>
      <c r="B1049" s="282" t="s">
        <v>20</v>
      </c>
      <c r="C1049" s="312">
        <f t="shared" si="378"/>
        <v>275</v>
      </c>
      <c r="D1049" s="312">
        <v>275</v>
      </c>
      <c r="E1049" s="312">
        <v>0</v>
      </c>
      <c r="F1049" s="312">
        <v>0</v>
      </c>
      <c r="G1049" s="312">
        <v>0</v>
      </c>
      <c r="H1049" s="312">
        <v>0</v>
      </c>
      <c r="I1049" s="312">
        <v>0</v>
      </c>
    </row>
    <row r="1050" spans="1:9" s="274" customFormat="1" ht="15">
      <c r="A1050" s="581" t="s">
        <v>517</v>
      </c>
      <c r="B1050" s="299" t="s">
        <v>19</v>
      </c>
      <c r="C1050" s="312">
        <f t="shared" si="378"/>
        <v>283</v>
      </c>
      <c r="D1050" s="312">
        <v>283</v>
      </c>
      <c r="E1050" s="312">
        <v>0</v>
      </c>
      <c r="F1050" s="312">
        <v>0</v>
      </c>
      <c r="G1050" s="312">
        <v>0</v>
      </c>
      <c r="H1050" s="312">
        <v>0</v>
      </c>
      <c r="I1050" s="312">
        <v>0</v>
      </c>
    </row>
    <row r="1051" spans="1:9" s="274" customFormat="1">
      <c r="A1051" s="267"/>
      <c r="B1051" s="282" t="s">
        <v>20</v>
      </c>
      <c r="C1051" s="312">
        <f t="shared" si="378"/>
        <v>283</v>
      </c>
      <c r="D1051" s="312">
        <v>283</v>
      </c>
      <c r="E1051" s="312">
        <v>0</v>
      </c>
      <c r="F1051" s="312">
        <v>0</v>
      </c>
      <c r="G1051" s="312">
        <v>0</v>
      </c>
      <c r="H1051" s="312">
        <v>0</v>
      </c>
      <c r="I1051" s="312">
        <v>0</v>
      </c>
    </row>
    <row r="1052" spans="1:9" s="274" customFormat="1" ht="15">
      <c r="A1052" s="581" t="s">
        <v>518</v>
      </c>
      <c r="B1052" s="299" t="s">
        <v>19</v>
      </c>
      <c r="C1052" s="312">
        <f t="shared" si="378"/>
        <v>267</v>
      </c>
      <c r="D1052" s="312">
        <v>267</v>
      </c>
      <c r="E1052" s="312">
        <v>0</v>
      </c>
      <c r="F1052" s="312">
        <v>0</v>
      </c>
      <c r="G1052" s="312">
        <v>0</v>
      </c>
      <c r="H1052" s="312">
        <v>0</v>
      </c>
      <c r="I1052" s="312">
        <v>0</v>
      </c>
    </row>
    <row r="1053" spans="1:9" s="274" customFormat="1">
      <c r="A1053" s="267"/>
      <c r="B1053" s="282" t="s">
        <v>20</v>
      </c>
      <c r="C1053" s="312">
        <f t="shared" si="378"/>
        <v>267</v>
      </c>
      <c r="D1053" s="312">
        <v>267</v>
      </c>
      <c r="E1053" s="312">
        <v>0</v>
      </c>
      <c r="F1053" s="312">
        <v>0</v>
      </c>
      <c r="G1053" s="312">
        <v>0</v>
      </c>
      <c r="H1053" s="312">
        <v>0</v>
      </c>
      <c r="I1053" s="312">
        <v>0</v>
      </c>
    </row>
    <row r="1054" spans="1:9" s="274" customFormat="1" ht="18" customHeight="1">
      <c r="A1054" s="598" t="s">
        <v>519</v>
      </c>
      <c r="B1054" s="299" t="s">
        <v>19</v>
      </c>
      <c r="C1054" s="312">
        <f t="shared" si="378"/>
        <v>163</v>
      </c>
      <c r="D1054" s="312">
        <v>163</v>
      </c>
      <c r="E1054" s="312">
        <v>0</v>
      </c>
      <c r="F1054" s="312">
        <v>0</v>
      </c>
      <c r="G1054" s="312">
        <v>0</v>
      </c>
      <c r="H1054" s="312">
        <v>0</v>
      </c>
      <c r="I1054" s="312">
        <v>0</v>
      </c>
    </row>
    <row r="1055" spans="1:9" s="274" customFormat="1">
      <c r="A1055" s="267"/>
      <c r="B1055" s="282" t="s">
        <v>20</v>
      </c>
      <c r="C1055" s="312">
        <f t="shared" si="378"/>
        <v>163</v>
      </c>
      <c r="D1055" s="312">
        <v>163</v>
      </c>
      <c r="E1055" s="312">
        <v>0</v>
      </c>
      <c r="F1055" s="312">
        <v>0</v>
      </c>
      <c r="G1055" s="312">
        <v>0</v>
      </c>
      <c r="H1055" s="312">
        <v>0</v>
      </c>
      <c r="I1055" s="312">
        <v>0</v>
      </c>
    </row>
    <row r="1056" spans="1:9" s="274" customFormat="1" ht="15">
      <c r="A1056" s="581" t="s">
        <v>520</v>
      </c>
      <c r="B1056" s="299" t="s">
        <v>19</v>
      </c>
      <c r="C1056" s="312">
        <f t="shared" si="378"/>
        <v>133</v>
      </c>
      <c r="D1056" s="312">
        <v>133</v>
      </c>
      <c r="E1056" s="312">
        <v>0</v>
      </c>
      <c r="F1056" s="312">
        <v>0</v>
      </c>
      <c r="G1056" s="312">
        <v>0</v>
      </c>
      <c r="H1056" s="312">
        <v>0</v>
      </c>
      <c r="I1056" s="312">
        <v>0</v>
      </c>
    </row>
    <row r="1057" spans="1:9" s="218" customFormat="1">
      <c r="A1057" s="68"/>
      <c r="B1057" s="69" t="s">
        <v>20</v>
      </c>
      <c r="C1057" s="71">
        <f t="shared" si="378"/>
        <v>133</v>
      </c>
      <c r="D1057" s="71">
        <v>133</v>
      </c>
      <c r="E1057" s="71">
        <v>0</v>
      </c>
      <c r="F1057" s="71">
        <v>0</v>
      </c>
      <c r="G1057" s="71">
        <v>0</v>
      </c>
      <c r="H1057" s="71">
        <v>0</v>
      </c>
      <c r="I1057" s="71">
        <v>0</v>
      </c>
    </row>
    <row r="1058" spans="1:9" s="274" customFormat="1" ht="15">
      <c r="A1058" s="581" t="s">
        <v>521</v>
      </c>
      <c r="B1058" s="299" t="s">
        <v>19</v>
      </c>
      <c r="C1058" s="312">
        <f t="shared" si="378"/>
        <v>268</v>
      </c>
      <c r="D1058" s="312">
        <v>268</v>
      </c>
      <c r="E1058" s="312">
        <v>0</v>
      </c>
      <c r="F1058" s="312">
        <v>0</v>
      </c>
      <c r="G1058" s="312">
        <v>0</v>
      </c>
      <c r="H1058" s="312">
        <v>0</v>
      </c>
      <c r="I1058" s="312">
        <v>0</v>
      </c>
    </row>
    <row r="1059" spans="1:9" s="274" customFormat="1">
      <c r="A1059" s="267"/>
      <c r="B1059" s="282" t="s">
        <v>20</v>
      </c>
      <c r="C1059" s="312">
        <f t="shared" si="378"/>
        <v>268</v>
      </c>
      <c r="D1059" s="312">
        <v>268</v>
      </c>
      <c r="E1059" s="312">
        <v>0</v>
      </c>
      <c r="F1059" s="312">
        <v>0</v>
      </c>
      <c r="G1059" s="312">
        <v>0</v>
      </c>
      <c r="H1059" s="312">
        <v>0</v>
      </c>
      <c r="I1059" s="312">
        <v>0</v>
      </c>
    </row>
    <row r="1060" spans="1:9" s="274" customFormat="1" ht="15">
      <c r="A1060" s="581" t="s">
        <v>522</v>
      </c>
      <c r="B1060" s="299" t="s">
        <v>19</v>
      </c>
      <c r="C1060" s="312">
        <f t="shared" si="378"/>
        <v>113</v>
      </c>
      <c r="D1060" s="312">
        <v>113</v>
      </c>
      <c r="E1060" s="312">
        <v>0</v>
      </c>
      <c r="F1060" s="312">
        <v>0</v>
      </c>
      <c r="G1060" s="312">
        <v>0</v>
      </c>
      <c r="H1060" s="312">
        <v>0</v>
      </c>
      <c r="I1060" s="312">
        <v>0</v>
      </c>
    </row>
    <row r="1061" spans="1:9" s="274" customFormat="1">
      <c r="A1061" s="267"/>
      <c r="B1061" s="282" t="s">
        <v>20</v>
      </c>
      <c r="C1061" s="312">
        <f t="shared" si="378"/>
        <v>113</v>
      </c>
      <c r="D1061" s="312">
        <v>113</v>
      </c>
      <c r="E1061" s="312">
        <v>0</v>
      </c>
      <c r="F1061" s="312">
        <v>0</v>
      </c>
      <c r="G1061" s="312">
        <v>0</v>
      </c>
      <c r="H1061" s="312">
        <v>0</v>
      </c>
      <c r="I1061" s="312">
        <v>0</v>
      </c>
    </row>
    <row r="1062" spans="1:9" s="274" customFormat="1" ht="15">
      <c r="A1062" s="581" t="s">
        <v>523</v>
      </c>
      <c r="B1062" s="299" t="s">
        <v>19</v>
      </c>
      <c r="C1062" s="312">
        <f t="shared" si="378"/>
        <v>152</v>
      </c>
      <c r="D1062" s="312">
        <v>152</v>
      </c>
      <c r="E1062" s="312">
        <v>0</v>
      </c>
      <c r="F1062" s="312">
        <v>0</v>
      </c>
      <c r="G1062" s="312">
        <v>0</v>
      </c>
      <c r="H1062" s="312">
        <v>0</v>
      </c>
      <c r="I1062" s="312">
        <v>0</v>
      </c>
    </row>
    <row r="1063" spans="1:9" s="274" customFormat="1">
      <c r="A1063" s="267"/>
      <c r="B1063" s="282" t="s">
        <v>20</v>
      </c>
      <c r="C1063" s="312">
        <f t="shared" si="378"/>
        <v>152</v>
      </c>
      <c r="D1063" s="312">
        <v>152</v>
      </c>
      <c r="E1063" s="312">
        <v>0</v>
      </c>
      <c r="F1063" s="312">
        <v>0</v>
      </c>
      <c r="G1063" s="312">
        <v>0</v>
      </c>
      <c r="H1063" s="312">
        <v>0</v>
      </c>
      <c r="I1063" s="312">
        <v>0</v>
      </c>
    </row>
    <row r="1064" spans="1:9" s="274" customFormat="1" ht="15">
      <c r="A1064" s="581" t="s">
        <v>524</v>
      </c>
      <c r="B1064" s="299" t="s">
        <v>19</v>
      </c>
      <c r="C1064" s="312">
        <f t="shared" si="378"/>
        <v>178.5</v>
      </c>
      <c r="D1064" s="312">
        <v>178.5</v>
      </c>
      <c r="E1064" s="312">
        <v>0</v>
      </c>
      <c r="F1064" s="312">
        <v>0</v>
      </c>
      <c r="G1064" s="312">
        <v>0</v>
      </c>
      <c r="H1064" s="312">
        <v>0</v>
      </c>
      <c r="I1064" s="312">
        <v>0</v>
      </c>
    </row>
    <row r="1065" spans="1:9" s="274" customFormat="1">
      <c r="A1065" s="267"/>
      <c r="B1065" s="282" t="s">
        <v>20</v>
      </c>
      <c r="C1065" s="312">
        <f t="shared" si="378"/>
        <v>178.5</v>
      </c>
      <c r="D1065" s="312">
        <v>178.5</v>
      </c>
      <c r="E1065" s="312">
        <v>0</v>
      </c>
      <c r="F1065" s="312">
        <v>0</v>
      </c>
      <c r="G1065" s="312">
        <v>0</v>
      </c>
      <c r="H1065" s="312">
        <v>0</v>
      </c>
      <c r="I1065" s="312">
        <v>0</v>
      </c>
    </row>
    <row r="1066" spans="1:9" s="274" customFormat="1" ht="15">
      <c r="A1066" s="581" t="s">
        <v>525</v>
      </c>
      <c r="B1066" s="299" t="s">
        <v>19</v>
      </c>
      <c r="C1066" s="312">
        <f t="shared" si="378"/>
        <v>41</v>
      </c>
      <c r="D1066" s="312">
        <v>41</v>
      </c>
      <c r="E1066" s="312">
        <v>0</v>
      </c>
      <c r="F1066" s="312">
        <v>0</v>
      </c>
      <c r="G1066" s="312">
        <v>0</v>
      </c>
      <c r="H1066" s="312">
        <v>0</v>
      </c>
      <c r="I1066" s="312">
        <v>0</v>
      </c>
    </row>
    <row r="1067" spans="1:9" s="218" customFormat="1">
      <c r="A1067" s="68"/>
      <c r="B1067" s="69" t="s">
        <v>20</v>
      </c>
      <c r="C1067" s="71">
        <f t="shared" si="378"/>
        <v>41</v>
      </c>
      <c r="D1067" s="71">
        <v>41</v>
      </c>
      <c r="E1067" s="71">
        <v>0</v>
      </c>
      <c r="F1067" s="71">
        <v>0</v>
      </c>
      <c r="G1067" s="71">
        <v>0</v>
      </c>
      <c r="H1067" s="71">
        <v>0</v>
      </c>
      <c r="I1067" s="71">
        <v>0</v>
      </c>
    </row>
    <row r="1068" spans="1:9" s="274" customFormat="1" ht="15">
      <c r="A1068" s="581" t="s">
        <v>612</v>
      </c>
      <c r="B1068" s="299" t="s">
        <v>19</v>
      </c>
      <c r="C1068" s="312">
        <f t="shared" si="378"/>
        <v>52</v>
      </c>
      <c r="D1068" s="312">
        <v>52</v>
      </c>
      <c r="E1068" s="312">
        <v>0</v>
      </c>
      <c r="F1068" s="312">
        <v>0</v>
      </c>
      <c r="G1068" s="312">
        <v>0</v>
      </c>
      <c r="H1068" s="312">
        <v>0</v>
      </c>
      <c r="I1068" s="312">
        <v>0</v>
      </c>
    </row>
    <row r="1069" spans="1:9" s="274" customFormat="1">
      <c r="A1069" s="267"/>
      <c r="B1069" s="282" t="s">
        <v>20</v>
      </c>
      <c r="C1069" s="312">
        <f t="shared" si="378"/>
        <v>52</v>
      </c>
      <c r="D1069" s="312">
        <v>52</v>
      </c>
      <c r="E1069" s="312">
        <v>0</v>
      </c>
      <c r="F1069" s="312">
        <v>0</v>
      </c>
      <c r="G1069" s="312">
        <v>0</v>
      </c>
      <c r="H1069" s="312">
        <v>0</v>
      </c>
      <c r="I1069" s="312">
        <v>0</v>
      </c>
    </row>
    <row r="1070" spans="1:9" s="274" customFormat="1" ht="15">
      <c r="A1070" s="581" t="s">
        <v>526</v>
      </c>
      <c r="B1070" s="299" t="s">
        <v>19</v>
      </c>
      <c r="C1070" s="312">
        <f t="shared" si="378"/>
        <v>28</v>
      </c>
      <c r="D1070" s="312">
        <v>28</v>
      </c>
      <c r="E1070" s="312">
        <v>0</v>
      </c>
      <c r="F1070" s="312">
        <v>0</v>
      </c>
      <c r="G1070" s="312">
        <v>0</v>
      </c>
      <c r="H1070" s="312">
        <v>0</v>
      </c>
      <c r="I1070" s="312">
        <v>0</v>
      </c>
    </row>
    <row r="1071" spans="1:9" s="274" customFormat="1">
      <c r="A1071" s="267"/>
      <c r="B1071" s="282" t="s">
        <v>20</v>
      </c>
      <c r="C1071" s="312">
        <f t="shared" si="378"/>
        <v>28</v>
      </c>
      <c r="D1071" s="312">
        <v>28</v>
      </c>
      <c r="E1071" s="312">
        <v>0</v>
      </c>
      <c r="F1071" s="312">
        <v>0</v>
      </c>
      <c r="G1071" s="312">
        <v>0</v>
      </c>
      <c r="H1071" s="312">
        <v>0</v>
      </c>
      <c r="I1071" s="312">
        <v>0</v>
      </c>
    </row>
    <row r="1072" spans="1:9" s="274" customFormat="1" ht="15">
      <c r="A1072" s="581" t="s">
        <v>527</v>
      </c>
      <c r="B1072" s="299" t="s">
        <v>19</v>
      </c>
      <c r="C1072" s="312">
        <f t="shared" si="378"/>
        <v>33</v>
      </c>
      <c r="D1072" s="312">
        <v>33</v>
      </c>
      <c r="E1072" s="312">
        <v>0</v>
      </c>
      <c r="F1072" s="312">
        <v>0</v>
      </c>
      <c r="G1072" s="312">
        <v>0</v>
      </c>
      <c r="H1072" s="312">
        <v>0</v>
      </c>
      <c r="I1072" s="312">
        <v>0</v>
      </c>
    </row>
    <row r="1073" spans="1:9" s="274" customFormat="1">
      <c r="A1073" s="267"/>
      <c r="B1073" s="282" t="s">
        <v>20</v>
      </c>
      <c r="C1073" s="312">
        <f t="shared" si="378"/>
        <v>33</v>
      </c>
      <c r="D1073" s="312">
        <v>33</v>
      </c>
      <c r="E1073" s="312">
        <v>0</v>
      </c>
      <c r="F1073" s="312">
        <v>0</v>
      </c>
      <c r="G1073" s="312">
        <v>0</v>
      </c>
      <c r="H1073" s="312">
        <v>0</v>
      </c>
      <c r="I1073" s="312">
        <v>0</v>
      </c>
    </row>
    <row r="1074" spans="1:9" s="274" customFormat="1" ht="15">
      <c r="A1074" s="581" t="s">
        <v>528</v>
      </c>
      <c r="B1074" s="299" t="s">
        <v>19</v>
      </c>
      <c r="C1074" s="312">
        <f t="shared" si="378"/>
        <v>18</v>
      </c>
      <c r="D1074" s="312">
        <v>18</v>
      </c>
      <c r="E1074" s="312">
        <v>0</v>
      </c>
      <c r="F1074" s="312">
        <v>0</v>
      </c>
      <c r="G1074" s="312">
        <v>0</v>
      </c>
      <c r="H1074" s="312">
        <v>0</v>
      </c>
      <c r="I1074" s="312">
        <v>0</v>
      </c>
    </row>
    <row r="1075" spans="1:9" s="274" customFormat="1">
      <c r="A1075" s="267"/>
      <c r="B1075" s="282" t="s">
        <v>20</v>
      </c>
      <c r="C1075" s="312">
        <f t="shared" si="378"/>
        <v>18</v>
      </c>
      <c r="D1075" s="312">
        <v>18</v>
      </c>
      <c r="E1075" s="312">
        <v>0</v>
      </c>
      <c r="F1075" s="312">
        <v>0</v>
      </c>
      <c r="G1075" s="312">
        <v>0</v>
      </c>
      <c r="H1075" s="312">
        <v>0</v>
      </c>
      <c r="I1075" s="312">
        <v>0</v>
      </c>
    </row>
    <row r="1076" spans="1:9" s="274" customFormat="1" ht="15">
      <c r="A1076" s="581" t="s">
        <v>612</v>
      </c>
      <c r="B1076" s="299" t="s">
        <v>19</v>
      </c>
      <c r="C1076" s="312">
        <f t="shared" si="378"/>
        <v>19</v>
      </c>
      <c r="D1076" s="312">
        <v>19</v>
      </c>
      <c r="E1076" s="312">
        <v>0</v>
      </c>
      <c r="F1076" s="312">
        <v>0</v>
      </c>
      <c r="G1076" s="312">
        <v>0</v>
      </c>
      <c r="H1076" s="312">
        <v>0</v>
      </c>
      <c r="I1076" s="312">
        <v>0</v>
      </c>
    </row>
    <row r="1077" spans="1:9" s="274" customFormat="1">
      <c r="A1077" s="267"/>
      <c r="B1077" s="282" t="s">
        <v>20</v>
      </c>
      <c r="C1077" s="312">
        <f t="shared" si="378"/>
        <v>19</v>
      </c>
      <c r="D1077" s="312">
        <v>19</v>
      </c>
      <c r="E1077" s="312">
        <v>0</v>
      </c>
      <c r="F1077" s="312">
        <v>0</v>
      </c>
      <c r="G1077" s="312">
        <v>0</v>
      </c>
      <c r="H1077" s="312">
        <v>0</v>
      </c>
      <c r="I1077" s="312">
        <v>0</v>
      </c>
    </row>
    <row r="1078" spans="1:9" s="322" customFormat="1" ht="15" customHeight="1">
      <c r="A1078" s="437" t="s">
        <v>767</v>
      </c>
      <c r="B1078" s="269" t="s">
        <v>19</v>
      </c>
      <c r="C1078" s="250">
        <f t="shared" si="378"/>
        <v>54</v>
      </c>
      <c r="D1078" s="250">
        <v>0</v>
      </c>
      <c r="E1078" s="250">
        <v>54</v>
      </c>
      <c r="F1078" s="250">
        <v>0</v>
      </c>
      <c r="G1078" s="250">
        <v>0</v>
      </c>
      <c r="H1078" s="250">
        <v>0</v>
      </c>
      <c r="I1078" s="250">
        <v>0</v>
      </c>
    </row>
    <row r="1079" spans="1:9" s="191" customFormat="1" ht="15">
      <c r="A1079" s="365"/>
      <c r="B1079" s="28" t="s">
        <v>20</v>
      </c>
      <c r="C1079" s="85">
        <f t="shared" si="378"/>
        <v>54</v>
      </c>
      <c r="D1079" s="85">
        <v>0</v>
      </c>
      <c r="E1079" s="85">
        <v>54</v>
      </c>
      <c r="F1079" s="85">
        <v>0</v>
      </c>
      <c r="G1079" s="85">
        <v>0</v>
      </c>
      <c r="H1079" s="85">
        <v>0</v>
      </c>
      <c r="I1079" s="85">
        <v>0</v>
      </c>
    </row>
    <row r="1080" spans="1:9" s="322" customFormat="1" ht="15" customHeight="1">
      <c r="A1080" s="599" t="s">
        <v>768</v>
      </c>
      <c r="B1080" s="269" t="s">
        <v>19</v>
      </c>
      <c r="C1080" s="250">
        <f t="shared" si="378"/>
        <v>41</v>
      </c>
      <c r="D1080" s="250">
        <v>0</v>
      </c>
      <c r="E1080" s="250">
        <v>41</v>
      </c>
      <c r="F1080" s="250">
        <v>0</v>
      </c>
      <c r="G1080" s="250">
        <v>0</v>
      </c>
      <c r="H1080" s="250">
        <v>0</v>
      </c>
      <c r="I1080" s="250">
        <v>0</v>
      </c>
    </row>
    <row r="1081" spans="1:9" s="322" customFormat="1" ht="15">
      <c r="A1081" s="365"/>
      <c r="B1081" s="270" t="s">
        <v>20</v>
      </c>
      <c r="C1081" s="250">
        <f t="shared" si="378"/>
        <v>41</v>
      </c>
      <c r="D1081" s="250">
        <v>0</v>
      </c>
      <c r="E1081" s="250">
        <v>41</v>
      </c>
      <c r="F1081" s="250">
        <v>0</v>
      </c>
      <c r="G1081" s="250">
        <v>0</v>
      </c>
      <c r="H1081" s="250">
        <v>0</v>
      </c>
      <c r="I1081" s="250">
        <v>0</v>
      </c>
    </row>
    <row r="1082" spans="1:9" s="322" customFormat="1" ht="15" customHeight="1">
      <c r="A1082" s="599" t="s">
        <v>769</v>
      </c>
      <c r="B1082" s="269" t="s">
        <v>19</v>
      </c>
      <c r="C1082" s="250">
        <f t="shared" si="378"/>
        <v>40</v>
      </c>
      <c r="D1082" s="250">
        <v>0</v>
      </c>
      <c r="E1082" s="250">
        <v>40</v>
      </c>
      <c r="F1082" s="250">
        <v>0</v>
      </c>
      <c r="G1082" s="250">
        <v>0</v>
      </c>
      <c r="H1082" s="250">
        <v>0</v>
      </c>
      <c r="I1082" s="250">
        <v>0</v>
      </c>
    </row>
    <row r="1083" spans="1:9" s="322" customFormat="1" ht="15">
      <c r="A1083" s="365"/>
      <c r="B1083" s="270" t="s">
        <v>20</v>
      </c>
      <c r="C1083" s="250">
        <f t="shared" si="378"/>
        <v>40</v>
      </c>
      <c r="D1083" s="250">
        <v>0</v>
      </c>
      <c r="E1083" s="250">
        <v>40</v>
      </c>
      <c r="F1083" s="250">
        <v>0</v>
      </c>
      <c r="G1083" s="250">
        <v>0</v>
      </c>
      <c r="H1083" s="250">
        <v>0</v>
      </c>
      <c r="I1083" s="250">
        <v>0</v>
      </c>
    </row>
    <row r="1084" spans="1:9" s="322" customFormat="1" ht="15" customHeight="1">
      <c r="A1084" s="599" t="s">
        <v>770</v>
      </c>
      <c r="B1084" s="269" t="s">
        <v>19</v>
      </c>
      <c r="C1084" s="250">
        <f t="shared" si="378"/>
        <v>70</v>
      </c>
      <c r="D1084" s="250">
        <v>0</v>
      </c>
      <c r="E1084" s="250">
        <v>70</v>
      </c>
      <c r="F1084" s="250">
        <v>0</v>
      </c>
      <c r="G1084" s="250">
        <v>0</v>
      </c>
      <c r="H1084" s="250">
        <v>0</v>
      </c>
      <c r="I1084" s="250">
        <v>0</v>
      </c>
    </row>
    <row r="1085" spans="1:9" s="322" customFormat="1" ht="15">
      <c r="A1085" s="365"/>
      <c r="B1085" s="270" t="s">
        <v>20</v>
      </c>
      <c r="C1085" s="250">
        <f t="shared" si="378"/>
        <v>70</v>
      </c>
      <c r="D1085" s="250">
        <v>0</v>
      </c>
      <c r="E1085" s="250">
        <v>70</v>
      </c>
      <c r="F1085" s="250">
        <v>0</v>
      </c>
      <c r="G1085" s="250">
        <v>0</v>
      </c>
      <c r="H1085" s="250">
        <v>0</v>
      </c>
      <c r="I1085" s="250">
        <v>0</v>
      </c>
    </row>
    <row r="1086" spans="1:9" s="322" customFormat="1" ht="15.75" customHeight="1">
      <c r="A1086" s="599" t="s">
        <v>771</v>
      </c>
      <c r="B1086" s="269" t="s">
        <v>19</v>
      </c>
      <c r="C1086" s="250">
        <f t="shared" ref="C1086:C1091" si="379">D1086+E1086+F1086+G1086+H1086+I1086</f>
        <v>40</v>
      </c>
      <c r="D1086" s="250">
        <v>0</v>
      </c>
      <c r="E1086" s="250">
        <v>40</v>
      </c>
      <c r="F1086" s="250">
        <v>0</v>
      </c>
      <c r="G1086" s="250">
        <v>0</v>
      </c>
      <c r="H1086" s="250">
        <v>0</v>
      </c>
      <c r="I1086" s="250">
        <v>0</v>
      </c>
    </row>
    <row r="1087" spans="1:9" s="322" customFormat="1" ht="15">
      <c r="A1087" s="365"/>
      <c r="B1087" s="270" t="s">
        <v>20</v>
      </c>
      <c r="C1087" s="250">
        <f t="shared" si="379"/>
        <v>40</v>
      </c>
      <c r="D1087" s="250">
        <v>0</v>
      </c>
      <c r="E1087" s="250">
        <v>40</v>
      </c>
      <c r="F1087" s="250">
        <v>0</v>
      </c>
      <c r="G1087" s="250">
        <v>0</v>
      </c>
      <c r="H1087" s="250">
        <v>0</v>
      </c>
      <c r="I1087" s="250">
        <v>0</v>
      </c>
    </row>
    <row r="1088" spans="1:9" s="322" customFormat="1" ht="16.5" customHeight="1">
      <c r="A1088" s="599" t="s">
        <v>772</v>
      </c>
      <c r="B1088" s="269" t="s">
        <v>19</v>
      </c>
      <c r="C1088" s="250">
        <f t="shared" si="379"/>
        <v>4</v>
      </c>
      <c r="D1088" s="250">
        <v>0</v>
      </c>
      <c r="E1088" s="250">
        <v>4</v>
      </c>
      <c r="F1088" s="250">
        <v>0</v>
      </c>
      <c r="G1088" s="250">
        <v>0</v>
      </c>
      <c r="H1088" s="250">
        <v>0</v>
      </c>
      <c r="I1088" s="250">
        <v>0</v>
      </c>
    </row>
    <row r="1089" spans="1:9" s="191" customFormat="1" ht="15">
      <c r="A1089" s="365"/>
      <c r="B1089" s="28" t="s">
        <v>20</v>
      </c>
      <c r="C1089" s="85">
        <f t="shared" si="379"/>
        <v>4</v>
      </c>
      <c r="D1089" s="85">
        <v>0</v>
      </c>
      <c r="E1089" s="85">
        <v>4</v>
      </c>
      <c r="F1089" s="85">
        <v>0</v>
      </c>
      <c r="G1089" s="85">
        <v>0</v>
      </c>
      <c r="H1089" s="85">
        <v>0</v>
      </c>
      <c r="I1089" s="85">
        <v>0</v>
      </c>
    </row>
    <row r="1090" spans="1:9" s="322" customFormat="1" ht="15" customHeight="1">
      <c r="A1090" s="599" t="s">
        <v>773</v>
      </c>
      <c r="B1090" s="269" t="s">
        <v>19</v>
      </c>
      <c r="C1090" s="250">
        <f t="shared" si="379"/>
        <v>75</v>
      </c>
      <c r="D1090" s="250">
        <v>0</v>
      </c>
      <c r="E1090" s="250">
        <v>75</v>
      </c>
      <c r="F1090" s="250">
        <v>0</v>
      </c>
      <c r="G1090" s="250">
        <v>0</v>
      </c>
      <c r="H1090" s="250">
        <v>0</v>
      </c>
      <c r="I1090" s="250">
        <v>0</v>
      </c>
    </row>
    <row r="1091" spans="1:9" s="322" customFormat="1" ht="15">
      <c r="A1091" s="365"/>
      <c r="B1091" s="270" t="s">
        <v>20</v>
      </c>
      <c r="C1091" s="250">
        <f t="shared" si="379"/>
        <v>75</v>
      </c>
      <c r="D1091" s="250">
        <v>0</v>
      </c>
      <c r="E1091" s="250">
        <v>75</v>
      </c>
      <c r="F1091" s="250">
        <v>0</v>
      </c>
      <c r="G1091" s="250">
        <v>0</v>
      </c>
      <c r="H1091" s="250">
        <v>0</v>
      </c>
      <c r="I1091" s="250">
        <v>0</v>
      </c>
    </row>
    <row r="1092" spans="1:9" s="322" customFormat="1" ht="15" customHeight="1">
      <c r="A1092" s="599" t="s">
        <v>310</v>
      </c>
      <c r="B1092" s="269" t="s">
        <v>19</v>
      </c>
      <c r="C1092" s="250">
        <f t="shared" ref="C1092:C1099" si="380">D1092+E1092+F1092+G1092+H1092+I1092</f>
        <v>30</v>
      </c>
      <c r="D1092" s="250">
        <v>0</v>
      </c>
      <c r="E1092" s="250">
        <v>30</v>
      </c>
      <c r="F1092" s="250">
        <v>0</v>
      </c>
      <c r="G1092" s="250">
        <v>0</v>
      </c>
      <c r="H1092" s="250">
        <v>0</v>
      </c>
      <c r="I1092" s="250">
        <v>0</v>
      </c>
    </row>
    <row r="1093" spans="1:9" s="322" customFormat="1" ht="15">
      <c r="A1093" s="365"/>
      <c r="B1093" s="270" t="s">
        <v>20</v>
      </c>
      <c r="C1093" s="250">
        <f t="shared" si="380"/>
        <v>30</v>
      </c>
      <c r="D1093" s="250">
        <v>0</v>
      </c>
      <c r="E1093" s="250">
        <v>30</v>
      </c>
      <c r="F1093" s="250">
        <v>0</v>
      </c>
      <c r="G1093" s="250">
        <v>0</v>
      </c>
      <c r="H1093" s="250">
        <v>0</v>
      </c>
      <c r="I1093" s="250">
        <v>0</v>
      </c>
    </row>
    <row r="1094" spans="1:9" s="322" customFormat="1" ht="15.75" customHeight="1">
      <c r="A1094" s="599" t="s">
        <v>774</v>
      </c>
      <c r="B1094" s="269" t="s">
        <v>19</v>
      </c>
      <c r="C1094" s="250">
        <f t="shared" si="380"/>
        <v>7</v>
      </c>
      <c r="D1094" s="250">
        <v>0</v>
      </c>
      <c r="E1094" s="250">
        <v>7</v>
      </c>
      <c r="F1094" s="250">
        <v>0</v>
      </c>
      <c r="G1094" s="250">
        <v>0</v>
      </c>
      <c r="H1094" s="250">
        <v>0</v>
      </c>
      <c r="I1094" s="250">
        <v>0</v>
      </c>
    </row>
    <row r="1095" spans="1:9" s="322" customFormat="1" ht="15">
      <c r="A1095" s="365"/>
      <c r="B1095" s="270" t="s">
        <v>20</v>
      </c>
      <c r="C1095" s="250">
        <f t="shared" si="380"/>
        <v>7</v>
      </c>
      <c r="D1095" s="250">
        <v>0</v>
      </c>
      <c r="E1095" s="250">
        <v>7</v>
      </c>
      <c r="F1095" s="250">
        <v>0</v>
      </c>
      <c r="G1095" s="250">
        <v>0</v>
      </c>
      <c r="H1095" s="250">
        <v>0</v>
      </c>
      <c r="I1095" s="250">
        <v>0</v>
      </c>
    </row>
    <row r="1096" spans="1:9" s="322" customFormat="1" ht="15" customHeight="1">
      <c r="A1096" s="599" t="s">
        <v>775</v>
      </c>
      <c r="B1096" s="269" t="s">
        <v>19</v>
      </c>
      <c r="C1096" s="250">
        <f t="shared" si="380"/>
        <v>75</v>
      </c>
      <c r="D1096" s="250">
        <v>0</v>
      </c>
      <c r="E1096" s="250">
        <v>75</v>
      </c>
      <c r="F1096" s="250">
        <v>0</v>
      </c>
      <c r="G1096" s="250">
        <v>0</v>
      </c>
      <c r="H1096" s="250">
        <v>0</v>
      </c>
      <c r="I1096" s="250">
        <v>0</v>
      </c>
    </row>
    <row r="1097" spans="1:9" s="322" customFormat="1" ht="15">
      <c r="A1097" s="365"/>
      <c r="B1097" s="270" t="s">
        <v>20</v>
      </c>
      <c r="C1097" s="250">
        <f t="shared" si="380"/>
        <v>75</v>
      </c>
      <c r="D1097" s="250">
        <v>0</v>
      </c>
      <c r="E1097" s="250">
        <v>75</v>
      </c>
      <c r="F1097" s="250">
        <v>0</v>
      </c>
      <c r="G1097" s="250">
        <v>0</v>
      </c>
      <c r="H1097" s="250">
        <v>0</v>
      </c>
      <c r="I1097" s="250">
        <v>0</v>
      </c>
    </row>
    <row r="1098" spans="1:9" s="322" customFormat="1" ht="15.75" customHeight="1">
      <c r="A1098" s="599" t="s">
        <v>776</v>
      </c>
      <c r="B1098" s="269" t="s">
        <v>19</v>
      </c>
      <c r="C1098" s="250">
        <f t="shared" si="380"/>
        <v>5</v>
      </c>
      <c r="D1098" s="250">
        <v>0</v>
      </c>
      <c r="E1098" s="250">
        <v>5</v>
      </c>
      <c r="F1098" s="250">
        <v>0</v>
      </c>
      <c r="G1098" s="250">
        <v>0</v>
      </c>
      <c r="H1098" s="250">
        <v>0</v>
      </c>
      <c r="I1098" s="250">
        <v>0</v>
      </c>
    </row>
    <row r="1099" spans="1:9" s="322" customFormat="1" ht="15">
      <c r="A1099" s="365"/>
      <c r="B1099" s="270" t="s">
        <v>20</v>
      </c>
      <c r="C1099" s="250">
        <f t="shared" si="380"/>
        <v>5</v>
      </c>
      <c r="D1099" s="250">
        <v>0</v>
      </c>
      <c r="E1099" s="250">
        <v>5</v>
      </c>
      <c r="F1099" s="250">
        <v>0</v>
      </c>
      <c r="G1099" s="250">
        <v>0</v>
      </c>
      <c r="H1099" s="250">
        <v>0</v>
      </c>
      <c r="I1099" s="250">
        <v>0</v>
      </c>
    </row>
    <row r="1100" spans="1:9" s="322" customFormat="1" ht="15" customHeight="1">
      <c r="A1100" s="437" t="s">
        <v>777</v>
      </c>
      <c r="B1100" s="269" t="s">
        <v>19</v>
      </c>
      <c r="C1100" s="250">
        <f t="shared" ref="C1100:C1105" si="381">D1100+E1100+F1100+G1100+H1100+I1100</f>
        <v>13</v>
      </c>
      <c r="D1100" s="250">
        <v>0</v>
      </c>
      <c r="E1100" s="250">
        <v>13</v>
      </c>
      <c r="F1100" s="250">
        <v>0</v>
      </c>
      <c r="G1100" s="250">
        <v>0</v>
      </c>
      <c r="H1100" s="250">
        <v>0</v>
      </c>
      <c r="I1100" s="250">
        <v>0</v>
      </c>
    </row>
    <row r="1101" spans="1:9" s="191" customFormat="1" ht="15">
      <c r="A1101" s="365"/>
      <c r="B1101" s="28" t="s">
        <v>20</v>
      </c>
      <c r="C1101" s="85">
        <f t="shared" si="381"/>
        <v>13</v>
      </c>
      <c r="D1101" s="85">
        <v>0</v>
      </c>
      <c r="E1101" s="85">
        <v>13</v>
      </c>
      <c r="F1101" s="85">
        <v>0</v>
      </c>
      <c r="G1101" s="85">
        <v>0</v>
      </c>
      <c r="H1101" s="85">
        <v>0</v>
      </c>
      <c r="I1101" s="85">
        <v>0</v>
      </c>
    </row>
    <row r="1102" spans="1:9" s="322" customFormat="1" ht="29.25" customHeight="1">
      <c r="A1102" s="437" t="s">
        <v>778</v>
      </c>
      <c r="B1102" s="269" t="s">
        <v>19</v>
      </c>
      <c r="C1102" s="250">
        <f t="shared" si="381"/>
        <v>50</v>
      </c>
      <c r="D1102" s="250">
        <v>0</v>
      </c>
      <c r="E1102" s="250">
        <v>50</v>
      </c>
      <c r="F1102" s="250">
        <v>0</v>
      </c>
      <c r="G1102" s="250">
        <v>0</v>
      </c>
      <c r="H1102" s="250">
        <v>0</v>
      </c>
      <c r="I1102" s="250">
        <v>0</v>
      </c>
    </row>
    <row r="1103" spans="1:9" s="322" customFormat="1" ht="15">
      <c r="A1103" s="365"/>
      <c r="B1103" s="270" t="s">
        <v>20</v>
      </c>
      <c r="C1103" s="250">
        <f t="shared" si="381"/>
        <v>50</v>
      </c>
      <c r="D1103" s="250">
        <v>0</v>
      </c>
      <c r="E1103" s="250">
        <v>50</v>
      </c>
      <c r="F1103" s="250">
        <v>0</v>
      </c>
      <c r="G1103" s="250">
        <v>0</v>
      </c>
      <c r="H1103" s="250">
        <v>0</v>
      </c>
      <c r="I1103" s="250">
        <v>0</v>
      </c>
    </row>
    <row r="1104" spans="1:9" s="322" customFormat="1" ht="12.75" customHeight="1">
      <c r="A1104" s="599" t="s">
        <v>779</v>
      </c>
      <c r="B1104" s="269" t="s">
        <v>19</v>
      </c>
      <c r="C1104" s="250">
        <f t="shared" si="381"/>
        <v>48</v>
      </c>
      <c r="D1104" s="250">
        <v>0</v>
      </c>
      <c r="E1104" s="250">
        <v>48</v>
      </c>
      <c r="F1104" s="250">
        <v>0</v>
      </c>
      <c r="G1104" s="250">
        <v>0</v>
      </c>
      <c r="H1104" s="250">
        <v>0</v>
      </c>
      <c r="I1104" s="250">
        <v>0</v>
      </c>
    </row>
    <row r="1105" spans="1:9" s="322" customFormat="1" ht="15">
      <c r="A1105" s="365"/>
      <c r="B1105" s="270" t="s">
        <v>20</v>
      </c>
      <c r="C1105" s="250">
        <f t="shared" si="381"/>
        <v>48</v>
      </c>
      <c r="D1105" s="250">
        <v>0</v>
      </c>
      <c r="E1105" s="250">
        <v>48</v>
      </c>
      <c r="F1105" s="250">
        <v>0</v>
      </c>
      <c r="G1105" s="250">
        <v>0</v>
      </c>
      <c r="H1105" s="250">
        <v>0</v>
      </c>
      <c r="I1105" s="250">
        <v>0</v>
      </c>
    </row>
    <row r="1106" spans="1:9" s="322" customFormat="1" ht="29.25" customHeight="1">
      <c r="A1106" s="437" t="s">
        <v>780</v>
      </c>
      <c r="B1106" s="269" t="s">
        <v>19</v>
      </c>
      <c r="C1106" s="250">
        <f t="shared" ref="C1106:C1107" si="382">D1106+E1106+F1106+G1106+H1106+I1106</f>
        <v>17</v>
      </c>
      <c r="D1106" s="250">
        <v>0</v>
      </c>
      <c r="E1106" s="250">
        <v>17</v>
      </c>
      <c r="F1106" s="250">
        <v>0</v>
      </c>
      <c r="G1106" s="250">
        <v>0</v>
      </c>
      <c r="H1106" s="250">
        <v>0</v>
      </c>
      <c r="I1106" s="250">
        <v>0</v>
      </c>
    </row>
    <row r="1107" spans="1:9" s="191" customFormat="1" ht="15">
      <c r="A1107" s="365"/>
      <c r="B1107" s="28" t="s">
        <v>20</v>
      </c>
      <c r="C1107" s="85">
        <f t="shared" si="382"/>
        <v>17</v>
      </c>
      <c r="D1107" s="85">
        <v>0</v>
      </c>
      <c r="E1107" s="85">
        <v>17</v>
      </c>
      <c r="F1107" s="85">
        <v>0</v>
      </c>
      <c r="G1107" s="85">
        <v>0</v>
      </c>
      <c r="H1107" s="85">
        <v>0</v>
      </c>
      <c r="I1107" s="85">
        <v>0</v>
      </c>
    </row>
    <row r="1108" spans="1:9" s="147" customFormat="1">
      <c r="A1108" s="175" t="s">
        <v>141</v>
      </c>
      <c r="B1108" s="145" t="s">
        <v>19</v>
      </c>
      <c r="C1108" s="146">
        <f t="shared" si="378"/>
        <v>1273.33</v>
      </c>
      <c r="D1108" s="146">
        <f>D1110+D1112+D1114+D1116+D1118+D1120+D1122+D1124+D1126</f>
        <v>1105.33</v>
      </c>
      <c r="E1108" s="146">
        <f t="shared" ref="E1108:I1108" si="383">E1110+E1112+E1114+E1116+E1118+E1120+E1122+E1124+E1126</f>
        <v>168</v>
      </c>
      <c r="F1108" s="146">
        <f t="shared" si="383"/>
        <v>0</v>
      </c>
      <c r="G1108" s="146">
        <f t="shared" si="383"/>
        <v>0</v>
      </c>
      <c r="H1108" s="146">
        <f t="shared" si="383"/>
        <v>0</v>
      </c>
      <c r="I1108" s="146">
        <f t="shared" si="383"/>
        <v>0</v>
      </c>
    </row>
    <row r="1109" spans="1:9" s="147" customFormat="1">
      <c r="A1109" s="167"/>
      <c r="B1109" s="148" t="s">
        <v>20</v>
      </c>
      <c r="C1109" s="146">
        <f t="shared" si="378"/>
        <v>1273.33</v>
      </c>
      <c r="D1109" s="146">
        <f>D1111+D1113+D1115+D1117+D1119+D1121+D1123+D1125+D1127</f>
        <v>1105.33</v>
      </c>
      <c r="E1109" s="146">
        <f t="shared" ref="E1109:I1109" si="384">E1111+E1113+E1115+E1117+E1119+E1121+E1123+E1125+E1127</f>
        <v>168</v>
      </c>
      <c r="F1109" s="146">
        <f t="shared" si="384"/>
        <v>0</v>
      </c>
      <c r="G1109" s="146">
        <f t="shared" si="384"/>
        <v>0</v>
      </c>
      <c r="H1109" s="146">
        <f t="shared" si="384"/>
        <v>0</v>
      </c>
      <c r="I1109" s="146">
        <f t="shared" si="384"/>
        <v>0</v>
      </c>
    </row>
    <row r="1110" spans="1:9" s="274" customFormat="1" ht="30">
      <c r="A1110" s="368" t="s">
        <v>388</v>
      </c>
      <c r="B1110" s="299" t="s">
        <v>19</v>
      </c>
      <c r="C1110" s="312">
        <f t="shared" si="378"/>
        <v>213</v>
      </c>
      <c r="D1110" s="312">
        <v>213</v>
      </c>
      <c r="E1110" s="312">
        <v>0</v>
      </c>
      <c r="F1110" s="312">
        <v>0</v>
      </c>
      <c r="G1110" s="312">
        <v>0</v>
      </c>
      <c r="H1110" s="312">
        <v>0</v>
      </c>
      <c r="I1110" s="312">
        <v>0</v>
      </c>
    </row>
    <row r="1111" spans="1:9" s="274" customFormat="1">
      <c r="A1111" s="267"/>
      <c r="B1111" s="282" t="s">
        <v>20</v>
      </c>
      <c r="C1111" s="312">
        <f t="shared" si="378"/>
        <v>213</v>
      </c>
      <c r="D1111" s="312">
        <v>213</v>
      </c>
      <c r="E1111" s="312">
        <v>0</v>
      </c>
      <c r="F1111" s="312">
        <v>0</v>
      </c>
      <c r="G1111" s="312">
        <v>0</v>
      </c>
      <c r="H1111" s="312">
        <v>0</v>
      </c>
      <c r="I1111" s="312">
        <v>0</v>
      </c>
    </row>
    <row r="1112" spans="1:9" s="274" customFormat="1" ht="15">
      <c r="A1112" s="368" t="s">
        <v>389</v>
      </c>
      <c r="B1112" s="299" t="s">
        <v>19</v>
      </c>
      <c r="C1112" s="312">
        <f t="shared" si="378"/>
        <v>200</v>
      </c>
      <c r="D1112" s="312">
        <v>200</v>
      </c>
      <c r="E1112" s="312">
        <v>0</v>
      </c>
      <c r="F1112" s="312">
        <v>0</v>
      </c>
      <c r="G1112" s="312">
        <v>0</v>
      </c>
      <c r="H1112" s="312">
        <v>0</v>
      </c>
      <c r="I1112" s="312">
        <v>0</v>
      </c>
    </row>
    <row r="1113" spans="1:9" s="274" customFormat="1">
      <c r="A1113" s="267"/>
      <c r="B1113" s="282" t="s">
        <v>20</v>
      </c>
      <c r="C1113" s="312">
        <f t="shared" si="378"/>
        <v>200</v>
      </c>
      <c r="D1113" s="312">
        <v>200</v>
      </c>
      <c r="E1113" s="312">
        <v>0</v>
      </c>
      <c r="F1113" s="312">
        <v>0</v>
      </c>
      <c r="G1113" s="312">
        <v>0</v>
      </c>
      <c r="H1113" s="312">
        <v>0</v>
      </c>
      <c r="I1113" s="312">
        <v>0</v>
      </c>
    </row>
    <row r="1114" spans="1:9" s="274" customFormat="1" ht="15">
      <c r="A1114" s="368" t="s">
        <v>390</v>
      </c>
      <c r="B1114" s="299" t="s">
        <v>19</v>
      </c>
      <c r="C1114" s="312">
        <f t="shared" si="378"/>
        <v>525.33000000000004</v>
      </c>
      <c r="D1114" s="312">
        <v>525.33000000000004</v>
      </c>
      <c r="E1114" s="312">
        <v>0</v>
      </c>
      <c r="F1114" s="312">
        <v>0</v>
      </c>
      <c r="G1114" s="312">
        <v>0</v>
      </c>
      <c r="H1114" s="312">
        <v>0</v>
      </c>
      <c r="I1114" s="312">
        <v>0</v>
      </c>
    </row>
    <row r="1115" spans="1:9" s="274" customFormat="1">
      <c r="A1115" s="267"/>
      <c r="B1115" s="282" t="s">
        <v>20</v>
      </c>
      <c r="C1115" s="312">
        <f t="shared" si="378"/>
        <v>525.33000000000004</v>
      </c>
      <c r="D1115" s="312">
        <v>525.33000000000004</v>
      </c>
      <c r="E1115" s="312">
        <v>0</v>
      </c>
      <c r="F1115" s="312">
        <v>0</v>
      </c>
      <c r="G1115" s="312">
        <v>0</v>
      </c>
      <c r="H1115" s="312">
        <v>0</v>
      </c>
      <c r="I1115" s="312">
        <v>0</v>
      </c>
    </row>
    <row r="1116" spans="1:9" s="274" customFormat="1" ht="15">
      <c r="A1116" s="368" t="s">
        <v>391</v>
      </c>
      <c r="B1116" s="299" t="s">
        <v>19</v>
      </c>
      <c r="C1116" s="312">
        <f t="shared" si="378"/>
        <v>37</v>
      </c>
      <c r="D1116" s="312">
        <v>37</v>
      </c>
      <c r="E1116" s="312">
        <v>0</v>
      </c>
      <c r="F1116" s="312">
        <v>0</v>
      </c>
      <c r="G1116" s="312">
        <v>0</v>
      </c>
      <c r="H1116" s="312">
        <v>0</v>
      </c>
      <c r="I1116" s="312">
        <v>0</v>
      </c>
    </row>
    <row r="1117" spans="1:9" s="274" customFormat="1">
      <c r="A1117" s="267"/>
      <c r="B1117" s="282" t="s">
        <v>20</v>
      </c>
      <c r="C1117" s="312">
        <f t="shared" si="378"/>
        <v>37</v>
      </c>
      <c r="D1117" s="312">
        <v>37</v>
      </c>
      <c r="E1117" s="312">
        <v>0</v>
      </c>
      <c r="F1117" s="312">
        <v>0</v>
      </c>
      <c r="G1117" s="312">
        <v>0</v>
      </c>
      <c r="H1117" s="312">
        <v>0</v>
      </c>
      <c r="I1117" s="312">
        <v>0</v>
      </c>
    </row>
    <row r="1118" spans="1:9" s="274" customFormat="1" ht="13.5" customHeight="1">
      <c r="A1118" s="393" t="s">
        <v>259</v>
      </c>
      <c r="B1118" s="299" t="s">
        <v>19</v>
      </c>
      <c r="C1118" s="312">
        <f t="shared" si="378"/>
        <v>25</v>
      </c>
      <c r="D1118" s="312">
        <v>25</v>
      </c>
      <c r="E1118" s="312">
        <v>0</v>
      </c>
      <c r="F1118" s="312">
        <v>0</v>
      </c>
      <c r="G1118" s="312">
        <v>0</v>
      </c>
      <c r="H1118" s="312">
        <v>0</v>
      </c>
      <c r="I1118" s="312">
        <v>0</v>
      </c>
    </row>
    <row r="1119" spans="1:9" s="274" customFormat="1">
      <c r="A1119" s="267"/>
      <c r="B1119" s="282" t="s">
        <v>20</v>
      </c>
      <c r="C1119" s="312">
        <f t="shared" si="378"/>
        <v>25</v>
      </c>
      <c r="D1119" s="312">
        <v>25</v>
      </c>
      <c r="E1119" s="312">
        <v>0</v>
      </c>
      <c r="F1119" s="312">
        <v>0</v>
      </c>
      <c r="G1119" s="312">
        <v>0</v>
      </c>
      <c r="H1119" s="312">
        <v>0</v>
      </c>
      <c r="I1119" s="312">
        <v>0</v>
      </c>
    </row>
    <row r="1120" spans="1:9" s="274" customFormat="1" ht="15">
      <c r="A1120" s="593" t="s">
        <v>554</v>
      </c>
      <c r="B1120" s="299" t="s">
        <v>19</v>
      </c>
      <c r="C1120" s="312">
        <f t="shared" si="378"/>
        <v>105</v>
      </c>
      <c r="D1120" s="312">
        <v>105</v>
      </c>
      <c r="E1120" s="312">
        <v>0</v>
      </c>
      <c r="F1120" s="312">
        <v>0</v>
      </c>
      <c r="G1120" s="312">
        <v>0</v>
      </c>
      <c r="H1120" s="312">
        <v>0</v>
      </c>
      <c r="I1120" s="312">
        <v>0</v>
      </c>
    </row>
    <row r="1121" spans="1:9" s="274" customFormat="1">
      <c r="A1121" s="267"/>
      <c r="B1121" s="282" t="s">
        <v>20</v>
      </c>
      <c r="C1121" s="312">
        <f t="shared" si="378"/>
        <v>105</v>
      </c>
      <c r="D1121" s="312">
        <v>105</v>
      </c>
      <c r="E1121" s="312">
        <v>0</v>
      </c>
      <c r="F1121" s="312">
        <v>0</v>
      </c>
      <c r="G1121" s="312">
        <v>0</v>
      </c>
      <c r="H1121" s="312">
        <v>0</v>
      </c>
      <c r="I1121" s="312">
        <v>0</v>
      </c>
    </row>
    <row r="1122" spans="1:9" s="274" customFormat="1" ht="15">
      <c r="A1122" s="437" t="s">
        <v>948</v>
      </c>
      <c r="B1122" s="299" t="s">
        <v>19</v>
      </c>
      <c r="C1122" s="312">
        <f t="shared" ref="C1122:C1127" si="385">D1122+E1122+F1122+G1122+H1122+I1122</f>
        <v>15</v>
      </c>
      <c r="D1122" s="312">
        <v>0</v>
      </c>
      <c r="E1122" s="312">
        <v>15</v>
      </c>
      <c r="F1122" s="312">
        <v>0</v>
      </c>
      <c r="G1122" s="312">
        <v>0</v>
      </c>
      <c r="H1122" s="312">
        <v>0</v>
      </c>
      <c r="I1122" s="312">
        <v>0</v>
      </c>
    </row>
    <row r="1123" spans="1:9" s="218" customFormat="1">
      <c r="A1123" s="68"/>
      <c r="B1123" s="69" t="s">
        <v>20</v>
      </c>
      <c r="C1123" s="71">
        <f t="shared" si="385"/>
        <v>15</v>
      </c>
      <c r="D1123" s="71">
        <v>0</v>
      </c>
      <c r="E1123" s="71">
        <v>15</v>
      </c>
      <c r="F1123" s="71">
        <v>0</v>
      </c>
      <c r="G1123" s="71">
        <v>0</v>
      </c>
      <c r="H1123" s="71">
        <v>0</v>
      </c>
      <c r="I1123" s="71">
        <v>0</v>
      </c>
    </row>
    <row r="1124" spans="1:9" s="274" customFormat="1" ht="15">
      <c r="A1124" s="437" t="s">
        <v>260</v>
      </c>
      <c r="B1124" s="299" t="s">
        <v>19</v>
      </c>
      <c r="C1124" s="312">
        <f t="shared" si="385"/>
        <v>133</v>
      </c>
      <c r="D1124" s="312">
        <v>0</v>
      </c>
      <c r="E1124" s="312">
        <v>133</v>
      </c>
      <c r="F1124" s="312">
        <v>0</v>
      </c>
      <c r="G1124" s="312">
        <v>0</v>
      </c>
      <c r="H1124" s="312">
        <v>0</v>
      </c>
      <c r="I1124" s="312">
        <v>0</v>
      </c>
    </row>
    <row r="1125" spans="1:9" s="274" customFormat="1">
      <c r="A1125" s="267"/>
      <c r="B1125" s="282" t="s">
        <v>20</v>
      </c>
      <c r="C1125" s="312">
        <f t="shared" si="385"/>
        <v>133</v>
      </c>
      <c r="D1125" s="312">
        <v>0</v>
      </c>
      <c r="E1125" s="312">
        <v>133</v>
      </c>
      <c r="F1125" s="312">
        <v>0</v>
      </c>
      <c r="G1125" s="312">
        <v>0</v>
      </c>
      <c r="H1125" s="312">
        <v>0</v>
      </c>
      <c r="I1125" s="312">
        <v>0</v>
      </c>
    </row>
    <row r="1126" spans="1:9" s="274" customFormat="1" ht="15">
      <c r="A1126" s="437" t="s">
        <v>766</v>
      </c>
      <c r="B1126" s="299" t="s">
        <v>19</v>
      </c>
      <c r="C1126" s="312">
        <f t="shared" si="385"/>
        <v>20</v>
      </c>
      <c r="D1126" s="312">
        <v>0</v>
      </c>
      <c r="E1126" s="312">
        <v>20</v>
      </c>
      <c r="F1126" s="312">
        <v>0</v>
      </c>
      <c r="G1126" s="312">
        <v>0</v>
      </c>
      <c r="H1126" s="312">
        <v>0</v>
      </c>
      <c r="I1126" s="312">
        <v>0</v>
      </c>
    </row>
    <row r="1127" spans="1:9" s="274" customFormat="1">
      <c r="A1127" s="267"/>
      <c r="B1127" s="282" t="s">
        <v>20</v>
      </c>
      <c r="C1127" s="312">
        <f t="shared" si="385"/>
        <v>20</v>
      </c>
      <c r="D1127" s="312">
        <v>0</v>
      </c>
      <c r="E1127" s="312">
        <v>20</v>
      </c>
      <c r="F1127" s="312">
        <v>0</v>
      </c>
      <c r="G1127" s="312">
        <v>0</v>
      </c>
      <c r="H1127" s="312">
        <v>0</v>
      </c>
      <c r="I1127" s="312">
        <v>0</v>
      </c>
    </row>
    <row r="1128" spans="1:9" s="350" customFormat="1" ht="29.25" customHeight="1">
      <c r="A1128" s="478" t="s">
        <v>654</v>
      </c>
      <c r="B1128" s="600" t="s">
        <v>19</v>
      </c>
      <c r="C1128" s="378">
        <f t="shared" si="378"/>
        <v>43</v>
      </c>
      <c r="D1128" s="378">
        <f>D1144+D1146</f>
        <v>0</v>
      </c>
      <c r="E1128" s="378">
        <f t="shared" ref="E1128:I1129" si="386">E1144+E1146</f>
        <v>43</v>
      </c>
      <c r="F1128" s="378">
        <f t="shared" si="386"/>
        <v>0</v>
      </c>
      <c r="G1128" s="378">
        <f t="shared" si="386"/>
        <v>0</v>
      </c>
      <c r="H1128" s="378">
        <f t="shared" si="386"/>
        <v>0</v>
      </c>
      <c r="I1128" s="378">
        <f t="shared" si="386"/>
        <v>0</v>
      </c>
    </row>
    <row r="1129" spans="1:9" s="350" customFormat="1">
      <c r="A1129" s="416"/>
      <c r="B1129" s="375" t="s">
        <v>20</v>
      </c>
      <c r="C1129" s="378">
        <f t="shared" si="378"/>
        <v>43</v>
      </c>
      <c r="D1129" s="378">
        <f>D1145+D1147</f>
        <v>0</v>
      </c>
      <c r="E1129" s="378">
        <f t="shared" si="386"/>
        <v>43</v>
      </c>
      <c r="F1129" s="378">
        <f t="shared" si="386"/>
        <v>0</v>
      </c>
      <c r="G1129" s="378">
        <f t="shared" si="386"/>
        <v>0</v>
      </c>
      <c r="H1129" s="378">
        <f t="shared" si="386"/>
        <v>0</v>
      </c>
      <c r="I1129" s="378">
        <f t="shared" si="386"/>
        <v>0</v>
      </c>
    </row>
    <row r="1130" spans="1:9" s="274" customFormat="1" hidden="1">
      <c r="A1130" s="582" t="s">
        <v>53</v>
      </c>
      <c r="B1130" s="299" t="s">
        <v>19</v>
      </c>
      <c r="C1130" s="312" t="e">
        <f t="shared" si="378"/>
        <v>#REF!</v>
      </c>
      <c r="D1130" s="378" t="e">
        <f>#REF!+#REF!+#REF!+#REF!+#REF!+#REF!+#REF!+#REF!+D1148</f>
        <v>#REF!</v>
      </c>
      <c r="E1130" s="312">
        <f t="shared" ref="E1130:E1143" si="387">100+49</f>
        <v>149</v>
      </c>
      <c r="F1130" s="312">
        <f t="shared" ref="F1130:I1131" si="388">F1132</f>
        <v>0</v>
      </c>
      <c r="G1130" s="312">
        <f t="shared" si="388"/>
        <v>0</v>
      </c>
      <c r="H1130" s="312">
        <f t="shared" si="388"/>
        <v>0</v>
      </c>
      <c r="I1130" s="312">
        <f t="shared" si="388"/>
        <v>0</v>
      </c>
    </row>
    <row r="1131" spans="1:9" s="274" customFormat="1" hidden="1">
      <c r="A1131" s="268"/>
      <c r="B1131" s="282" t="s">
        <v>20</v>
      </c>
      <c r="C1131" s="312" t="e">
        <f t="shared" si="378"/>
        <v>#REF!</v>
      </c>
      <c r="D1131" s="378" t="e">
        <f>#REF!+#REF!+#REF!+#REF!+#REF!+#REF!+#REF!+#REF!+D1149</f>
        <v>#REF!</v>
      </c>
      <c r="E1131" s="312">
        <f t="shared" si="387"/>
        <v>149</v>
      </c>
      <c r="F1131" s="312">
        <f t="shared" si="388"/>
        <v>0</v>
      </c>
      <c r="G1131" s="312">
        <f t="shared" si="388"/>
        <v>0</v>
      </c>
      <c r="H1131" s="312">
        <f t="shared" si="388"/>
        <v>0</v>
      </c>
      <c r="I1131" s="312">
        <f t="shared" si="388"/>
        <v>0</v>
      </c>
    </row>
    <row r="1132" spans="1:9" s="274" customFormat="1" hidden="1">
      <c r="A1132" s="595" t="s">
        <v>72</v>
      </c>
      <c r="B1132" s="269" t="s">
        <v>19</v>
      </c>
      <c r="C1132" s="312" t="e">
        <f t="shared" si="378"/>
        <v>#REF!</v>
      </c>
      <c r="D1132" s="378" t="e">
        <f>#REF!+#REF!+#REF!+#REF!+#REF!+#REF!+#REF!+D1148+#REF!</f>
        <v>#REF!</v>
      </c>
      <c r="E1132" s="312">
        <f t="shared" si="387"/>
        <v>149</v>
      </c>
      <c r="F1132" s="312">
        <v>0</v>
      </c>
      <c r="G1132" s="312">
        <v>0</v>
      </c>
      <c r="H1132" s="312">
        <v>0</v>
      </c>
      <c r="I1132" s="312">
        <v>0</v>
      </c>
    </row>
    <row r="1133" spans="1:9" s="274" customFormat="1" hidden="1">
      <c r="A1133" s="267"/>
      <c r="B1133" s="270" t="s">
        <v>20</v>
      </c>
      <c r="C1133" s="312" t="e">
        <f t="shared" si="378"/>
        <v>#REF!</v>
      </c>
      <c r="D1133" s="378" t="e">
        <f>#REF!+#REF!+#REF!+#REF!+#REF!+#REF!+#REF!+D1149+#REF!</f>
        <v>#REF!</v>
      </c>
      <c r="E1133" s="312">
        <f t="shared" si="387"/>
        <v>149</v>
      </c>
      <c r="F1133" s="312">
        <v>0</v>
      </c>
      <c r="G1133" s="312">
        <v>0</v>
      </c>
      <c r="H1133" s="312">
        <v>0</v>
      </c>
      <c r="I1133" s="312">
        <v>0</v>
      </c>
    </row>
    <row r="1134" spans="1:9" s="274" customFormat="1" hidden="1">
      <c r="A1134" s="582" t="s">
        <v>51</v>
      </c>
      <c r="B1134" s="299" t="s">
        <v>19</v>
      </c>
      <c r="C1134" s="312" t="e">
        <f t="shared" si="378"/>
        <v>#REF!</v>
      </c>
      <c r="D1134" s="378" t="e">
        <f>#REF!+#REF!+#REF!+#REF!+#REF!+#REF!+D1148+#REF!+#REF!</f>
        <v>#REF!</v>
      </c>
      <c r="E1134" s="312">
        <f t="shared" si="387"/>
        <v>149</v>
      </c>
      <c r="F1134" s="312">
        <f t="shared" ref="F1134:I1135" si="389">F1136+F1138+F1140+F1142</f>
        <v>0</v>
      </c>
      <c r="G1134" s="312">
        <f t="shared" si="389"/>
        <v>0</v>
      </c>
      <c r="H1134" s="312">
        <f t="shared" si="389"/>
        <v>0</v>
      </c>
      <c r="I1134" s="312">
        <f t="shared" si="389"/>
        <v>0</v>
      </c>
    </row>
    <row r="1135" spans="1:9" s="274" customFormat="1" hidden="1">
      <c r="A1135" s="268"/>
      <c r="B1135" s="282" t="s">
        <v>20</v>
      </c>
      <c r="C1135" s="312" t="e">
        <f t="shared" si="378"/>
        <v>#REF!</v>
      </c>
      <c r="D1135" s="378" t="e">
        <f>#REF!+#REF!+#REF!+#REF!+#REF!+#REF!+D1149+#REF!+#REF!</f>
        <v>#REF!</v>
      </c>
      <c r="E1135" s="312">
        <f t="shared" si="387"/>
        <v>149</v>
      </c>
      <c r="F1135" s="312">
        <f t="shared" si="389"/>
        <v>0</v>
      </c>
      <c r="G1135" s="312">
        <f t="shared" si="389"/>
        <v>0</v>
      </c>
      <c r="H1135" s="312">
        <f t="shared" si="389"/>
        <v>0</v>
      </c>
      <c r="I1135" s="312">
        <f t="shared" si="389"/>
        <v>0</v>
      </c>
    </row>
    <row r="1136" spans="1:9" s="274" customFormat="1" hidden="1">
      <c r="A1136" s="595" t="s">
        <v>72</v>
      </c>
      <c r="B1136" s="269" t="s">
        <v>19</v>
      </c>
      <c r="C1136" s="312" t="e">
        <f t="shared" si="378"/>
        <v>#REF!</v>
      </c>
      <c r="D1136" s="378" t="e">
        <f>#REF!+#REF!+#REF!+#REF!+#REF!+D1148+#REF!+#REF!+#REF!</f>
        <v>#REF!</v>
      </c>
      <c r="E1136" s="312">
        <f t="shared" si="387"/>
        <v>149</v>
      </c>
      <c r="F1136" s="312">
        <v>0</v>
      </c>
      <c r="G1136" s="312">
        <v>0</v>
      </c>
      <c r="H1136" s="312">
        <v>0</v>
      </c>
      <c r="I1136" s="312">
        <v>0</v>
      </c>
    </row>
    <row r="1137" spans="1:9" s="274" customFormat="1" hidden="1">
      <c r="A1137" s="267"/>
      <c r="B1137" s="270" t="s">
        <v>20</v>
      </c>
      <c r="C1137" s="312" t="e">
        <f t="shared" si="378"/>
        <v>#REF!</v>
      </c>
      <c r="D1137" s="378" t="e">
        <f>#REF!+#REF!+#REF!+#REF!+#REF!+D1149+#REF!+#REF!+#REF!</f>
        <v>#REF!</v>
      </c>
      <c r="E1137" s="312">
        <f t="shared" si="387"/>
        <v>149</v>
      </c>
      <c r="F1137" s="312">
        <v>0</v>
      </c>
      <c r="G1137" s="312">
        <v>0</v>
      </c>
      <c r="H1137" s="312">
        <v>0</v>
      </c>
      <c r="I1137" s="312">
        <v>0</v>
      </c>
    </row>
    <row r="1138" spans="1:9" s="274" customFormat="1" hidden="1">
      <c r="A1138" s="601" t="s">
        <v>73</v>
      </c>
      <c r="B1138" s="401" t="s">
        <v>19</v>
      </c>
      <c r="C1138" s="312" t="e">
        <f t="shared" si="378"/>
        <v>#REF!</v>
      </c>
      <c r="D1138" s="378" t="e">
        <f>#REF!+#REF!+#REF!+#REF!+D1148+#REF!+#REF!+#REF!+#REF!</f>
        <v>#REF!</v>
      </c>
      <c r="E1138" s="312">
        <f t="shared" si="387"/>
        <v>149</v>
      </c>
      <c r="F1138" s="312">
        <v>0</v>
      </c>
      <c r="G1138" s="312">
        <v>0</v>
      </c>
      <c r="H1138" s="312">
        <v>0</v>
      </c>
      <c r="I1138" s="312">
        <v>0</v>
      </c>
    </row>
    <row r="1139" spans="1:9" s="274" customFormat="1" hidden="1">
      <c r="A1139" s="267"/>
      <c r="B1139" s="270" t="s">
        <v>20</v>
      </c>
      <c r="C1139" s="312" t="e">
        <f t="shared" si="378"/>
        <v>#REF!</v>
      </c>
      <c r="D1139" s="378" t="e">
        <f>#REF!+#REF!+#REF!+#REF!+D1149+#REF!+#REF!+#REF!+#REF!</f>
        <v>#REF!</v>
      </c>
      <c r="E1139" s="312">
        <f t="shared" si="387"/>
        <v>149</v>
      </c>
      <c r="F1139" s="312">
        <v>0</v>
      </c>
      <c r="G1139" s="312">
        <v>0</v>
      </c>
      <c r="H1139" s="312">
        <v>0</v>
      </c>
      <c r="I1139" s="312">
        <v>0</v>
      </c>
    </row>
    <row r="1140" spans="1:9" s="274" customFormat="1" hidden="1">
      <c r="A1140" s="595" t="s">
        <v>74</v>
      </c>
      <c r="B1140" s="269" t="s">
        <v>19</v>
      </c>
      <c r="C1140" s="312" t="e">
        <f t="shared" si="378"/>
        <v>#REF!</v>
      </c>
      <c r="D1140" s="378" t="e">
        <f>#REF!+#REF!+#REF!+D1148+#REF!+#REF!+#REF!+#REF!+#REF!</f>
        <v>#REF!</v>
      </c>
      <c r="E1140" s="312">
        <f t="shared" si="387"/>
        <v>149</v>
      </c>
      <c r="F1140" s="312">
        <v>0</v>
      </c>
      <c r="G1140" s="312">
        <v>0</v>
      </c>
      <c r="H1140" s="312">
        <v>0</v>
      </c>
      <c r="I1140" s="312">
        <v>0</v>
      </c>
    </row>
    <row r="1141" spans="1:9" s="274" customFormat="1" hidden="1">
      <c r="A1141" s="267"/>
      <c r="B1141" s="270" t="s">
        <v>20</v>
      </c>
      <c r="C1141" s="312" t="e">
        <f t="shared" si="378"/>
        <v>#REF!</v>
      </c>
      <c r="D1141" s="378" t="e">
        <f>#REF!+#REF!+#REF!+D1149+#REF!+#REF!+#REF!+#REF!+#REF!</f>
        <v>#REF!</v>
      </c>
      <c r="E1141" s="312">
        <f t="shared" si="387"/>
        <v>149</v>
      </c>
      <c r="F1141" s="312">
        <v>0</v>
      </c>
      <c r="G1141" s="312">
        <v>0</v>
      </c>
      <c r="H1141" s="312">
        <v>0</v>
      </c>
      <c r="I1141" s="312">
        <v>0</v>
      </c>
    </row>
    <row r="1142" spans="1:9" s="322" customFormat="1" hidden="1">
      <c r="A1142" s="595" t="s">
        <v>75</v>
      </c>
      <c r="B1142" s="401" t="s">
        <v>19</v>
      </c>
      <c r="C1142" s="250" t="e">
        <f t="shared" si="378"/>
        <v>#REF!</v>
      </c>
      <c r="D1142" s="378" t="e">
        <f>#REF!+#REF!+D1148+#REF!+#REF!+#REF!+#REF!+#REF!+#REF!</f>
        <v>#REF!</v>
      </c>
      <c r="E1142" s="312">
        <f t="shared" si="387"/>
        <v>149</v>
      </c>
      <c r="F1142" s="250">
        <v>0</v>
      </c>
      <c r="G1142" s="250">
        <v>0</v>
      </c>
      <c r="H1142" s="250">
        <v>0</v>
      </c>
      <c r="I1142" s="250">
        <v>0</v>
      </c>
    </row>
    <row r="1143" spans="1:9" s="322" customFormat="1" hidden="1">
      <c r="A1143" s="336"/>
      <c r="B1143" s="270" t="s">
        <v>20</v>
      </c>
      <c r="C1143" s="250" t="e">
        <f t="shared" si="378"/>
        <v>#REF!</v>
      </c>
      <c r="D1143" s="378" t="e">
        <f>#REF!+#REF!+D1149+#REF!+#REF!+#REF!+#REF!+#REF!+#REF!</f>
        <v>#REF!</v>
      </c>
      <c r="E1143" s="312">
        <f t="shared" si="387"/>
        <v>149</v>
      </c>
      <c r="F1143" s="250">
        <v>0</v>
      </c>
      <c r="G1143" s="250">
        <v>0</v>
      </c>
      <c r="H1143" s="250">
        <v>0</v>
      </c>
      <c r="I1143" s="250">
        <v>0</v>
      </c>
    </row>
    <row r="1144" spans="1:9" s="274" customFormat="1" ht="16.5" customHeight="1">
      <c r="A1144" s="602" t="s">
        <v>764</v>
      </c>
      <c r="B1144" s="269" t="s">
        <v>19</v>
      </c>
      <c r="C1144" s="250">
        <f t="shared" si="378"/>
        <v>23</v>
      </c>
      <c r="D1144" s="250">
        <v>0</v>
      </c>
      <c r="E1144" s="250">
        <v>23</v>
      </c>
      <c r="F1144" s="250">
        <v>0</v>
      </c>
      <c r="G1144" s="250">
        <v>0</v>
      </c>
      <c r="H1144" s="250">
        <v>0</v>
      </c>
      <c r="I1144" s="250">
        <v>0</v>
      </c>
    </row>
    <row r="1145" spans="1:9" s="257" customFormat="1" ht="15">
      <c r="A1145" s="365"/>
      <c r="B1145" s="28" t="s">
        <v>20</v>
      </c>
      <c r="C1145" s="85">
        <f t="shared" si="378"/>
        <v>23</v>
      </c>
      <c r="D1145" s="85">
        <v>0</v>
      </c>
      <c r="E1145" s="85">
        <v>23</v>
      </c>
      <c r="F1145" s="85">
        <v>0</v>
      </c>
      <c r="G1145" s="85">
        <v>0</v>
      </c>
      <c r="H1145" s="85">
        <v>0</v>
      </c>
      <c r="I1145" s="85">
        <v>0</v>
      </c>
    </row>
    <row r="1146" spans="1:9" s="274" customFormat="1" ht="15.75" customHeight="1">
      <c r="A1146" s="603" t="s">
        <v>765</v>
      </c>
      <c r="B1146" s="269" t="s">
        <v>19</v>
      </c>
      <c r="C1146" s="250">
        <f t="shared" si="378"/>
        <v>20</v>
      </c>
      <c r="D1146" s="250">
        <v>0</v>
      </c>
      <c r="E1146" s="250">
        <v>20</v>
      </c>
      <c r="F1146" s="250">
        <v>0</v>
      </c>
      <c r="G1146" s="250">
        <v>0</v>
      </c>
      <c r="H1146" s="250">
        <v>0</v>
      </c>
      <c r="I1146" s="250">
        <v>0</v>
      </c>
    </row>
    <row r="1147" spans="1:9" s="274" customFormat="1" ht="15">
      <c r="A1147" s="365"/>
      <c r="B1147" s="270" t="s">
        <v>20</v>
      </c>
      <c r="C1147" s="250">
        <f t="shared" si="378"/>
        <v>20</v>
      </c>
      <c r="D1147" s="250">
        <v>0</v>
      </c>
      <c r="E1147" s="250">
        <v>20</v>
      </c>
      <c r="F1147" s="250">
        <v>0</v>
      </c>
      <c r="G1147" s="250">
        <v>0</v>
      </c>
      <c r="H1147" s="250">
        <v>0</v>
      </c>
      <c r="I1147" s="250">
        <v>0</v>
      </c>
    </row>
    <row r="1148" spans="1:9" s="350" customFormat="1">
      <c r="A1148" s="283" t="s">
        <v>198</v>
      </c>
      <c r="B1148" s="600" t="s">
        <v>19</v>
      </c>
      <c r="C1148" s="378">
        <f t="shared" si="378"/>
        <v>787.56</v>
      </c>
      <c r="D1148" s="378">
        <f>D1150+D1152+D1154</f>
        <v>4.5599999999999996</v>
      </c>
      <c r="E1148" s="378">
        <f t="shared" ref="E1148:I1148" si="390">E1150+E1152+E1154</f>
        <v>783</v>
      </c>
      <c r="F1148" s="378">
        <f t="shared" si="390"/>
        <v>0</v>
      </c>
      <c r="G1148" s="378">
        <f t="shared" si="390"/>
        <v>0</v>
      </c>
      <c r="H1148" s="378">
        <f t="shared" si="390"/>
        <v>0</v>
      </c>
      <c r="I1148" s="378">
        <f t="shared" si="390"/>
        <v>0</v>
      </c>
    </row>
    <row r="1149" spans="1:9" s="350" customFormat="1">
      <c r="A1149" s="416"/>
      <c r="B1149" s="375" t="s">
        <v>20</v>
      </c>
      <c r="C1149" s="378">
        <f t="shared" si="378"/>
        <v>787.56</v>
      </c>
      <c r="D1149" s="378">
        <f>D1151+D1153+D1155</f>
        <v>4.5599999999999996</v>
      </c>
      <c r="E1149" s="378">
        <f t="shared" ref="E1149:I1149" si="391">E1151+E1153+E1155</f>
        <v>783</v>
      </c>
      <c r="F1149" s="378">
        <f t="shared" si="391"/>
        <v>0</v>
      </c>
      <c r="G1149" s="378">
        <f t="shared" si="391"/>
        <v>0</v>
      </c>
      <c r="H1149" s="378">
        <f t="shared" si="391"/>
        <v>0</v>
      </c>
      <c r="I1149" s="378">
        <f t="shared" si="391"/>
        <v>0</v>
      </c>
    </row>
    <row r="1150" spans="1:9" s="274" customFormat="1">
      <c r="A1150" s="554" t="s">
        <v>295</v>
      </c>
      <c r="B1150" s="299" t="s">
        <v>19</v>
      </c>
      <c r="C1150" s="312">
        <f t="shared" ref="C1150:C1203" si="392">D1150+E1150+F1150+G1150+H1150+I1150</f>
        <v>4.5599999999999996</v>
      </c>
      <c r="D1150" s="312">
        <v>4.5599999999999996</v>
      </c>
      <c r="E1150" s="312">
        <v>0</v>
      </c>
      <c r="F1150" s="312">
        <v>0</v>
      </c>
      <c r="G1150" s="312">
        <v>0</v>
      </c>
      <c r="H1150" s="312">
        <v>0</v>
      </c>
      <c r="I1150" s="312">
        <v>0</v>
      </c>
    </row>
    <row r="1151" spans="1:9" s="274" customFormat="1">
      <c r="A1151" s="267"/>
      <c r="B1151" s="282" t="s">
        <v>20</v>
      </c>
      <c r="C1151" s="312">
        <f t="shared" si="392"/>
        <v>4.5599999999999996</v>
      </c>
      <c r="D1151" s="312">
        <v>4.5599999999999996</v>
      </c>
      <c r="E1151" s="312">
        <v>0</v>
      </c>
      <c r="F1151" s="312">
        <v>0</v>
      </c>
      <c r="G1151" s="312">
        <v>0</v>
      </c>
      <c r="H1151" s="312">
        <v>0</v>
      </c>
      <c r="I1151" s="312">
        <v>0</v>
      </c>
    </row>
    <row r="1152" spans="1:9" s="274" customFormat="1" ht="15">
      <c r="A1152" s="604" t="s">
        <v>392</v>
      </c>
      <c r="B1152" s="299" t="s">
        <v>19</v>
      </c>
      <c r="C1152" s="312">
        <f t="shared" si="392"/>
        <v>762</v>
      </c>
      <c r="D1152" s="312">
        <v>0</v>
      </c>
      <c r="E1152" s="312">
        <v>762</v>
      </c>
      <c r="F1152" s="312">
        <v>0</v>
      </c>
      <c r="G1152" s="312">
        <v>0</v>
      </c>
      <c r="H1152" s="312">
        <v>0</v>
      </c>
      <c r="I1152" s="312">
        <v>0</v>
      </c>
    </row>
    <row r="1153" spans="1:9" s="274" customFormat="1">
      <c r="A1153" s="267"/>
      <c r="B1153" s="282" t="s">
        <v>20</v>
      </c>
      <c r="C1153" s="312">
        <f t="shared" si="392"/>
        <v>762</v>
      </c>
      <c r="D1153" s="312">
        <v>0</v>
      </c>
      <c r="E1153" s="312">
        <v>762</v>
      </c>
      <c r="F1153" s="312">
        <v>0</v>
      </c>
      <c r="G1153" s="312">
        <v>0</v>
      </c>
      <c r="H1153" s="312">
        <v>0</v>
      </c>
      <c r="I1153" s="312">
        <v>0</v>
      </c>
    </row>
    <row r="1154" spans="1:9" s="274" customFormat="1" ht="15">
      <c r="A1154" s="605" t="s">
        <v>807</v>
      </c>
      <c r="B1154" s="299" t="s">
        <v>19</v>
      </c>
      <c r="C1154" s="312">
        <f t="shared" ref="C1154:C1155" si="393">D1154+E1154+F1154+G1154+H1154+I1154</f>
        <v>21</v>
      </c>
      <c r="D1154" s="312">
        <v>0</v>
      </c>
      <c r="E1154" s="312">
        <v>21</v>
      </c>
      <c r="F1154" s="312">
        <v>0</v>
      </c>
      <c r="G1154" s="312">
        <v>0</v>
      </c>
      <c r="H1154" s="312">
        <v>0</v>
      </c>
      <c r="I1154" s="312">
        <v>0</v>
      </c>
    </row>
    <row r="1155" spans="1:9" s="218" customFormat="1">
      <c r="A1155" s="68"/>
      <c r="B1155" s="69" t="s">
        <v>20</v>
      </c>
      <c r="C1155" s="71">
        <f t="shared" si="393"/>
        <v>21</v>
      </c>
      <c r="D1155" s="71">
        <v>0</v>
      </c>
      <c r="E1155" s="71">
        <v>21</v>
      </c>
      <c r="F1155" s="71">
        <v>0</v>
      </c>
      <c r="G1155" s="71">
        <v>0</v>
      </c>
      <c r="H1155" s="71">
        <v>0</v>
      </c>
      <c r="I1155" s="71">
        <v>0</v>
      </c>
    </row>
    <row r="1156" spans="1:9" s="147" customFormat="1">
      <c r="A1156" s="175" t="s">
        <v>188</v>
      </c>
      <c r="B1156" s="145" t="s">
        <v>19</v>
      </c>
      <c r="C1156" s="146">
        <f t="shared" si="392"/>
        <v>139</v>
      </c>
      <c r="D1156" s="146">
        <f>D1158+D1160+D1162+D1164+D1166+D1168</f>
        <v>124</v>
      </c>
      <c r="E1156" s="146">
        <f t="shared" ref="E1156:I1156" si="394">E1158+E1160+E1162+E1164+E1166+E1168</f>
        <v>15</v>
      </c>
      <c r="F1156" s="146">
        <f t="shared" si="394"/>
        <v>0</v>
      </c>
      <c r="G1156" s="146">
        <f t="shared" si="394"/>
        <v>0</v>
      </c>
      <c r="H1156" s="146">
        <f t="shared" si="394"/>
        <v>0</v>
      </c>
      <c r="I1156" s="146">
        <f t="shared" si="394"/>
        <v>0</v>
      </c>
    </row>
    <row r="1157" spans="1:9" s="147" customFormat="1">
      <c r="A1157" s="167"/>
      <c r="B1157" s="148" t="s">
        <v>20</v>
      </c>
      <c r="C1157" s="146">
        <f t="shared" si="392"/>
        <v>139</v>
      </c>
      <c r="D1157" s="146">
        <f>D1159+D1161+D1163+D1165+D1167+D1169</f>
        <v>124</v>
      </c>
      <c r="E1157" s="146">
        <f t="shared" ref="E1157:I1157" si="395">E1159+E1161+E1163+E1165+E1167+E1169</f>
        <v>15</v>
      </c>
      <c r="F1157" s="146">
        <f t="shared" si="395"/>
        <v>0</v>
      </c>
      <c r="G1157" s="146">
        <f t="shared" si="395"/>
        <v>0</v>
      </c>
      <c r="H1157" s="146">
        <f t="shared" si="395"/>
        <v>0</v>
      </c>
      <c r="I1157" s="146">
        <f t="shared" si="395"/>
        <v>0</v>
      </c>
    </row>
    <row r="1158" spans="1:9" s="274" customFormat="1" ht="12.75" customHeight="1">
      <c r="A1158" s="441" t="s">
        <v>256</v>
      </c>
      <c r="B1158" s="299" t="s">
        <v>19</v>
      </c>
      <c r="C1158" s="312">
        <f t="shared" si="392"/>
        <v>45</v>
      </c>
      <c r="D1158" s="312">
        <v>45</v>
      </c>
      <c r="E1158" s="312">
        <v>0</v>
      </c>
      <c r="F1158" s="312">
        <v>0</v>
      </c>
      <c r="G1158" s="312">
        <v>0</v>
      </c>
      <c r="H1158" s="312">
        <v>0</v>
      </c>
      <c r="I1158" s="312">
        <v>0</v>
      </c>
    </row>
    <row r="1159" spans="1:9" s="274" customFormat="1" ht="15">
      <c r="A1159" s="607"/>
      <c r="B1159" s="282" t="s">
        <v>20</v>
      </c>
      <c r="C1159" s="312">
        <f t="shared" si="392"/>
        <v>45</v>
      </c>
      <c r="D1159" s="312">
        <v>45</v>
      </c>
      <c r="E1159" s="312">
        <v>0</v>
      </c>
      <c r="F1159" s="312">
        <v>0</v>
      </c>
      <c r="G1159" s="312">
        <v>0</v>
      </c>
      <c r="H1159" s="312">
        <v>0</v>
      </c>
      <c r="I1159" s="312">
        <v>0</v>
      </c>
    </row>
    <row r="1160" spans="1:9" s="274" customFormat="1" ht="12.75" customHeight="1">
      <c r="A1160" s="606" t="s">
        <v>289</v>
      </c>
      <c r="B1160" s="299" t="s">
        <v>19</v>
      </c>
      <c r="C1160" s="312">
        <f t="shared" si="392"/>
        <v>7</v>
      </c>
      <c r="D1160" s="312">
        <v>7</v>
      </c>
      <c r="E1160" s="312">
        <v>0</v>
      </c>
      <c r="F1160" s="312">
        <v>0</v>
      </c>
      <c r="G1160" s="312">
        <v>0</v>
      </c>
      <c r="H1160" s="312">
        <v>0</v>
      </c>
      <c r="I1160" s="312">
        <v>0</v>
      </c>
    </row>
    <row r="1161" spans="1:9" s="274" customFormat="1" ht="15">
      <c r="A1161" s="607"/>
      <c r="B1161" s="282" t="s">
        <v>20</v>
      </c>
      <c r="C1161" s="312">
        <f t="shared" si="392"/>
        <v>7</v>
      </c>
      <c r="D1161" s="312">
        <v>7</v>
      </c>
      <c r="E1161" s="312">
        <v>0</v>
      </c>
      <c r="F1161" s="312">
        <v>0</v>
      </c>
      <c r="G1161" s="312">
        <v>0</v>
      </c>
      <c r="H1161" s="312">
        <v>0</v>
      </c>
      <c r="I1161" s="312">
        <v>0</v>
      </c>
    </row>
    <row r="1162" spans="1:9" s="274" customFormat="1" ht="12.75" customHeight="1">
      <c r="A1162" s="606" t="s">
        <v>290</v>
      </c>
      <c r="B1162" s="299" t="s">
        <v>19</v>
      </c>
      <c r="C1162" s="312">
        <f t="shared" si="392"/>
        <v>53</v>
      </c>
      <c r="D1162" s="312">
        <v>53</v>
      </c>
      <c r="E1162" s="312">
        <v>0</v>
      </c>
      <c r="F1162" s="312">
        <v>0</v>
      </c>
      <c r="G1162" s="312">
        <v>0</v>
      </c>
      <c r="H1162" s="312">
        <v>0</v>
      </c>
      <c r="I1162" s="312">
        <v>0</v>
      </c>
    </row>
    <row r="1163" spans="1:9" s="274" customFormat="1" ht="15">
      <c r="A1163" s="607"/>
      <c r="B1163" s="282" t="s">
        <v>20</v>
      </c>
      <c r="C1163" s="312">
        <f t="shared" si="392"/>
        <v>53</v>
      </c>
      <c r="D1163" s="312">
        <v>53</v>
      </c>
      <c r="E1163" s="312">
        <v>0</v>
      </c>
      <c r="F1163" s="312">
        <v>0</v>
      </c>
      <c r="G1163" s="312">
        <v>0</v>
      </c>
      <c r="H1163" s="312">
        <v>0</v>
      </c>
      <c r="I1163" s="312">
        <v>0</v>
      </c>
    </row>
    <row r="1164" spans="1:9" s="274" customFormat="1" ht="12.75" customHeight="1">
      <c r="A1164" s="594" t="s">
        <v>604</v>
      </c>
      <c r="B1164" s="299" t="s">
        <v>19</v>
      </c>
      <c r="C1164" s="312">
        <f t="shared" si="392"/>
        <v>8</v>
      </c>
      <c r="D1164" s="312">
        <v>8</v>
      </c>
      <c r="E1164" s="312">
        <v>0</v>
      </c>
      <c r="F1164" s="312">
        <v>0</v>
      </c>
      <c r="G1164" s="312">
        <v>0</v>
      </c>
      <c r="H1164" s="312">
        <v>0</v>
      </c>
      <c r="I1164" s="312">
        <v>0</v>
      </c>
    </row>
    <row r="1165" spans="1:9" s="274" customFormat="1" ht="13.5" customHeight="1">
      <c r="A1165" s="607"/>
      <c r="B1165" s="282" t="s">
        <v>20</v>
      </c>
      <c r="C1165" s="312">
        <f t="shared" si="392"/>
        <v>8</v>
      </c>
      <c r="D1165" s="312">
        <v>8</v>
      </c>
      <c r="E1165" s="312">
        <v>0</v>
      </c>
      <c r="F1165" s="312">
        <v>0</v>
      </c>
      <c r="G1165" s="312">
        <v>0</v>
      </c>
      <c r="H1165" s="312">
        <v>0</v>
      </c>
      <c r="I1165" s="312">
        <v>0</v>
      </c>
    </row>
    <row r="1166" spans="1:9" s="274" customFormat="1" ht="12.75" customHeight="1">
      <c r="A1166" s="594" t="s">
        <v>605</v>
      </c>
      <c r="B1166" s="299" t="s">
        <v>19</v>
      </c>
      <c r="C1166" s="312">
        <f t="shared" si="392"/>
        <v>11</v>
      </c>
      <c r="D1166" s="312">
        <v>11</v>
      </c>
      <c r="E1166" s="312">
        <v>0</v>
      </c>
      <c r="F1166" s="312">
        <v>0</v>
      </c>
      <c r="G1166" s="312">
        <v>0</v>
      </c>
      <c r="H1166" s="312">
        <v>0</v>
      </c>
      <c r="I1166" s="312">
        <v>0</v>
      </c>
    </row>
    <row r="1167" spans="1:9" s="257" customFormat="1" ht="13.5" customHeight="1">
      <c r="A1167" s="383"/>
      <c r="B1167" s="69" t="s">
        <v>20</v>
      </c>
      <c r="C1167" s="71">
        <f t="shared" si="392"/>
        <v>11</v>
      </c>
      <c r="D1167" s="71">
        <v>11</v>
      </c>
      <c r="E1167" s="71">
        <v>0</v>
      </c>
      <c r="F1167" s="71">
        <v>0</v>
      </c>
      <c r="G1167" s="71">
        <v>0</v>
      </c>
      <c r="H1167" s="71">
        <v>0</v>
      </c>
      <c r="I1167" s="71">
        <v>0</v>
      </c>
    </row>
    <row r="1168" spans="1:9" s="274" customFormat="1" ht="12.75" customHeight="1">
      <c r="A1168" s="405" t="s">
        <v>944</v>
      </c>
      <c r="B1168" s="299" t="s">
        <v>19</v>
      </c>
      <c r="C1168" s="312">
        <f t="shared" ref="C1168:C1169" si="396">D1168+E1168+F1168+G1168+H1168+I1168</f>
        <v>15</v>
      </c>
      <c r="D1168" s="312">
        <v>0</v>
      </c>
      <c r="E1168" s="312">
        <v>15</v>
      </c>
      <c r="F1168" s="312">
        <v>0</v>
      </c>
      <c r="G1168" s="312">
        <v>0</v>
      </c>
      <c r="H1168" s="312">
        <v>0</v>
      </c>
      <c r="I1168" s="312">
        <v>0</v>
      </c>
    </row>
    <row r="1169" spans="1:15" s="257" customFormat="1" ht="13.5" customHeight="1">
      <c r="A1169" s="383"/>
      <c r="B1169" s="69" t="s">
        <v>20</v>
      </c>
      <c r="C1169" s="71">
        <f t="shared" si="396"/>
        <v>15</v>
      </c>
      <c r="D1169" s="71">
        <v>0</v>
      </c>
      <c r="E1169" s="71">
        <v>15</v>
      </c>
      <c r="F1169" s="71">
        <v>0</v>
      </c>
      <c r="G1169" s="71">
        <v>0</v>
      </c>
      <c r="H1169" s="71">
        <v>0</v>
      </c>
      <c r="I1169" s="71">
        <v>0</v>
      </c>
    </row>
    <row r="1170" spans="1:15" s="147" customFormat="1">
      <c r="A1170" s="283" t="s">
        <v>234</v>
      </c>
      <c r="B1170" s="145" t="s">
        <v>19</v>
      </c>
      <c r="C1170" s="146">
        <f t="shared" si="392"/>
        <v>291</v>
      </c>
      <c r="D1170" s="146">
        <f>D1172+D1174+D1176</f>
        <v>31</v>
      </c>
      <c r="E1170" s="146">
        <f t="shared" ref="E1170:I1170" si="397">E1172+E1174+E1176</f>
        <v>260</v>
      </c>
      <c r="F1170" s="146">
        <f t="shared" si="397"/>
        <v>0</v>
      </c>
      <c r="G1170" s="146">
        <f t="shared" si="397"/>
        <v>0</v>
      </c>
      <c r="H1170" s="146">
        <f t="shared" si="397"/>
        <v>0</v>
      </c>
      <c r="I1170" s="146">
        <f t="shared" si="397"/>
        <v>0</v>
      </c>
    </row>
    <row r="1171" spans="1:15" s="147" customFormat="1">
      <c r="A1171" s="167"/>
      <c r="B1171" s="148" t="s">
        <v>20</v>
      </c>
      <c r="C1171" s="146">
        <f t="shared" si="392"/>
        <v>291</v>
      </c>
      <c r="D1171" s="146">
        <f>D1173+D1175+D1177</f>
        <v>31</v>
      </c>
      <c r="E1171" s="146">
        <f t="shared" ref="E1171:I1171" si="398">E1173+E1175+E1177</f>
        <v>260</v>
      </c>
      <c r="F1171" s="146">
        <f t="shared" si="398"/>
        <v>0</v>
      </c>
      <c r="G1171" s="146">
        <f t="shared" si="398"/>
        <v>0</v>
      </c>
      <c r="H1171" s="146">
        <f t="shared" si="398"/>
        <v>0</v>
      </c>
      <c r="I1171" s="146">
        <f t="shared" si="398"/>
        <v>0</v>
      </c>
    </row>
    <row r="1172" spans="1:15" s="274" customFormat="1" ht="12.75" customHeight="1">
      <c r="A1172" s="608" t="s">
        <v>88</v>
      </c>
      <c r="B1172" s="299" t="s">
        <v>19</v>
      </c>
      <c r="C1172" s="312">
        <f t="shared" si="392"/>
        <v>31</v>
      </c>
      <c r="D1172" s="312">
        <v>31</v>
      </c>
      <c r="E1172" s="312">
        <v>0</v>
      </c>
      <c r="F1172" s="312">
        <v>0</v>
      </c>
      <c r="G1172" s="312">
        <v>0</v>
      </c>
      <c r="H1172" s="312">
        <v>0</v>
      </c>
      <c r="I1172" s="312">
        <v>0</v>
      </c>
    </row>
    <row r="1173" spans="1:15" s="274" customFormat="1" ht="15.75">
      <c r="A1173" s="404"/>
      <c r="B1173" s="282" t="s">
        <v>20</v>
      </c>
      <c r="C1173" s="312">
        <f t="shared" si="392"/>
        <v>31</v>
      </c>
      <c r="D1173" s="312">
        <v>31</v>
      </c>
      <c r="E1173" s="312">
        <v>0</v>
      </c>
      <c r="F1173" s="312">
        <v>0</v>
      </c>
      <c r="G1173" s="312">
        <v>0</v>
      </c>
      <c r="H1173" s="312">
        <v>0</v>
      </c>
      <c r="I1173" s="312">
        <v>0</v>
      </c>
    </row>
    <row r="1174" spans="1:15" s="274" customFormat="1" ht="17.25" customHeight="1">
      <c r="A1174" s="456" t="s">
        <v>381</v>
      </c>
      <c r="B1174" s="299" t="s">
        <v>19</v>
      </c>
      <c r="C1174" s="312">
        <f t="shared" si="392"/>
        <v>160</v>
      </c>
      <c r="D1174" s="312">
        <v>0</v>
      </c>
      <c r="E1174" s="312">
        <v>160</v>
      </c>
      <c r="F1174" s="312">
        <v>0</v>
      </c>
      <c r="G1174" s="312">
        <v>0</v>
      </c>
      <c r="H1174" s="312">
        <v>0</v>
      </c>
      <c r="I1174" s="312">
        <v>0</v>
      </c>
    </row>
    <row r="1175" spans="1:15" s="274" customFormat="1" ht="15.75">
      <c r="A1175" s="404"/>
      <c r="B1175" s="282" t="s">
        <v>20</v>
      </c>
      <c r="C1175" s="312">
        <f t="shared" si="392"/>
        <v>160</v>
      </c>
      <c r="D1175" s="312">
        <v>0</v>
      </c>
      <c r="E1175" s="312">
        <v>160</v>
      </c>
      <c r="F1175" s="312">
        <v>0</v>
      </c>
      <c r="G1175" s="312">
        <v>0</v>
      </c>
      <c r="H1175" s="312">
        <v>0</v>
      </c>
      <c r="I1175" s="312">
        <v>0</v>
      </c>
    </row>
    <row r="1176" spans="1:15" s="274" customFormat="1" ht="16.5" customHeight="1">
      <c r="A1176" s="437" t="s">
        <v>763</v>
      </c>
      <c r="B1176" s="299" t="s">
        <v>19</v>
      </c>
      <c r="C1176" s="312">
        <f t="shared" si="392"/>
        <v>100</v>
      </c>
      <c r="D1176" s="312">
        <v>0</v>
      </c>
      <c r="E1176" s="312">
        <v>100</v>
      </c>
      <c r="F1176" s="312">
        <v>0</v>
      </c>
      <c r="G1176" s="312">
        <v>0</v>
      </c>
      <c r="H1176" s="312">
        <v>0</v>
      </c>
      <c r="I1176" s="312">
        <v>0</v>
      </c>
    </row>
    <row r="1177" spans="1:15" s="257" customFormat="1" ht="15.75">
      <c r="A1177" s="404"/>
      <c r="B1177" s="69" t="s">
        <v>20</v>
      </c>
      <c r="C1177" s="71">
        <f t="shared" si="392"/>
        <v>100</v>
      </c>
      <c r="D1177" s="71">
        <v>0</v>
      </c>
      <c r="E1177" s="71">
        <v>100</v>
      </c>
      <c r="F1177" s="71">
        <v>0</v>
      </c>
      <c r="G1177" s="71">
        <v>0</v>
      </c>
      <c r="H1177" s="71">
        <v>0</v>
      </c>
      <c r="I1177" s="71">
        <v>0</v>
      </c>
    </row>
    <row r="1178" spans="1:15" s="174" customFormat="1">
      <c r="A1178" s="303" t="s">
        <v>238</v>
      </c>
      <c r="B1178" s="99" t="s">
        <v>19</v>
      </c>
      <c r="C1178" s="101">
        <f t="shared" si="392"/>
        <v>126.55</v>
      </c>
      <c r="D1178" s="101">
        <f>D1180+D1182+D1184+D1186</f>
        <v>60.55</v>
      </c>
      <c r="E1178" s="101">
        <f t="shared" ref="E1178:I1178" si="399">E1180+E1182+E1184+E1186</f>
        <v>66</v>
      </c>
      <c r="F1178" s="101">
        <f t="shared" si="399"/>
        <v>0</v>
      </c>
      <c r="G1178" s="101">
        <f t="shared" si="399"/>
        <v>0</v>
      </c>
      <c r="H1178" s="101">
        <f t="shared" si="399"/>
        <v>0</v>
      </c>
      <c r="I1178" s="101">
        <f t="shared" si="399"/>
        <v>0</v>
      </c>
    </row>
    <row r="1179" spans="1:15" s="174" customFormat="1">
      <c r="A1179" s="23"/>
      <c r="B1179" s="103" t="s">
        <v>20</v>
      </c>
      <c r="C1179" s="101">
        <f t="shared" si="392"/>
        <v>126.55</v>
      </c>
      <c r="D1179" s="101">
        <f>D1181+D1183+D1185+D1187</f>
        <v>60.55</v>
      </c>
      <c r="E1179" s="101">
        <f t="shared" ref="E1179:I1179" si="400">E1181+E1183+E1185+E1187</f>
        <v>66</v>
      </c>
      <c r="F1179" s="101">
        <f t="shared" si="400"/>
        <v>0</v>
      </c>
      <c r="G1179" s="101">
        <f t="shared" si="400"/>
        <v>0</v>
      </c>
      <c r="H1179" s="101">
        <f t="shared" si="400"/>
        <v>0</v>
      </c>
      <c r="I1179" s="101">
        <f t="shared" si="400"/>
        <v>0</v>
      </c>
    </row>
    <row r="1180" spans="1:15" s="322" customFormat="1" ht="15">
      <c r="A1180" s="566" t="s">
        <v>563</v>
      </c>
      <c r="B1180" s="269" t="s">
        <v>19</v>
      </c>
      <c r="C1180" s="250">
        <f t="shared" si="392"/>
        <v>45.71</v>
      </c>
      <c r="D1180" s="250">
        <v>45.71</v>
      </c>
      <c r="E1180" s="250">
        <v>0</v>
      </c>
      <c r="F1180" s="250">
        <v>0</v>
      </c>
      <c r="G1180" s="250">
        <v>0</v>
      </c>
      <c r="H1180" s="250">
        <v>0</v>
      </c>
      <c r="I1180" s="250">
        <v>0</v>
      </c>
      <c r="J1180" s="828"/>
      <c r="K1180" s="829"/>
      <c r="L1180" s="829"/>
      <c r="M1180" s="829"/>
      <c r="N1180" s="829"/>
      <c r="O1180" s="829"/>
    </row>
    <row r="1181" spans="1:15" s="322" customFormat="1">
      <c r="A1181" s="336"/>
      <c r="B1181" s="270" t="s">
        <v>20</v>
      </c>
      <c r="C1181" s="250">
        <f t="shared" si="392"/>
        <v>45.71</v>
      </c>
      <c r="D1181" s="250">
        <v>45.71</v>
      </c>
      <c r="E1181" s="250">
        <v>0</v>
      </c>
      <c r="F1181" s="250">
        <v>0</v>
      </c>
      <c r="G1181" s="250">
        <v>0</v>
      </c>
      <c r="H1181" s="250">
        <v>0</v>
      </c>
      <c r="I1181" s="250">
        <v>0</v>
      </c>
      <c r="J1181" s="828"/>
      <c r="K1181" s="829"/>
      <c r="L1181" s="829"/>
      <c r="M1181" s="829"/>
      <c r="N1181" s="829"/>
      <c r="O1181" s="829"/>
    </row>
    <row r="1182" spans="1:15" s="322" customFormat="1" ht="15">
      <c r="A1182" s="567" t="s">
        <v>606</v>
      </c>
      <c r="B1182" s="269" t="s">
        <v>19</v>
      </c>
      <c r="C1182" s="250">
        <f t="shared" si="392"/>
        <v>9.75</v>
      </c>
      <c r="D1182" s="250">
        <v>9.75</v>
      </c>
      <c r="E1182" s="250">
        <v>0</v>
      </c>
      <c r="F1182" s="250">
        <v>0</v>
      </c>
      <c r="G1182" s="250">
        <v>0</v>
      </c>
      <c r="H1182" s="250">
        <v>0</v>
      </c>
      <c r="I1182" s="250">
        <v>0</v>
      </c>
      <c r="J1182" s="828"/>
      <c r="K1182" s="829"/>
      <c r="L1182" s="829"/>
      <c r="M1182" s="829"/>
      <c r="N1182" s="829"/>
      <c r="O1182" s="829"/>
    </row>
    <row r="1183" spans="1:15" s="322" customFormat="1">
      <c r="A1183" s="336"/>
      <c r="B1183" s="270" t="s">
        <v>20</v>
      </c>
      <c r="C1183" s="250">
        <f t="shared" si="392"/>
        <v>9.75</v>
      </c>
      <c r="D1183" s="250">
        <v>9.75</v>
      </c>
      <c r="E1183" s="250">
        <v>0</v>
      </c>
      <c r="F1183" s="250">
        <v>0</v>
      </c>
      <c r="G1183" s="250">
        <v>0</v>
      </c>
      <c r="H1183" s="250">
        <v>0</v>
      </c>
      <c r="I1183" s="250">
        <v>0</v>
      </c>
      <c r="J1183" s="828"/>
      <c r="K1183" s="829"/>
      <c r="L1183" s="829"/>
      <c r="M1183" s="829"/>
      <c r="N1183" s="829"/>
      <c r="O1183" s="829"/>
    </row>
    <row r="1184" spans="1:15" s="322" customFormat="1" ht="15">
      <c r="A1184" s="567" t="s">
        <v>613</v>
      </c>
      <c r="B1184" s="269" t="s">
        <v>19</v>
      </c>
      <c r="C1184" s="250">
        <f t="shared" si="392"/>
        <v>5.09</v>
      </c>
      <c r="D1184" s="250">
        <v>5.09</v>
      </c>
      <c r="E1184" s="250">
        <v>0</v>
      </c>
      <c r="F1184" s="250">
        <v>0</v>
      </c>
      <c r="G1184" s="250">
        <v>0</v>
      </c>
      <c r="H1184" s="250">
        <v>0</v>
      </c>
      <c r="I1184" s="250">
        <v>0</v>
      </c>
      <c r="J1184" s="828"/>
      <c r="K1184" s="829"/>
      <c r="L1184" s="829"/>
      <c r="M1184" s="829"/>
      <c r="N1184" s="829"/>
      <c r="O1184" s="829"/>
    </row>
    <row r="1185" spans="1:15" s="322" customFormat="1">
      <c r="A1185" s="336"/>
      <c r="B1185" s="270" t="s">
        <v>20</v>
      </c>
      <c r="C1185" s="250">
        <f t="shared" si="392"/>
        <v>5.09</v>
      </c>
      <c r="D1185" s="250">
        <v>5.09</v>
      </c>
      <c r="E1185" s="250">
        <v>0</v>
      </c>
      <c r="F1185" s="250">
        <v>0</v>
      </c>
      <c r="G1185" s="250">
        <v>0</v>
      </c>
      <c r="H1185" s="250">
        <v>0</v>
      </c>
      <c r="I1185" s="250">
        <v>0</v>
      </c>
      <c r="J1185" s="828"/>
      <c r="K1185" s="829"/>
      <c r="L1185" s="829"/>
      <c r="M1185" s="829"/>
      <c r="N1185" s="829"/>
      <c r="O1185" s="829"/>
    </row>
    <row r="1186" spans="1:15" s="322" customFormat="1" ht="15">
      <c r="A1186" s="567" t="s">
        <v>806</v>
      </c>
      <c r="B1186" s="269" t="s">
        <v>19</v>
      </c>
      <c r="C1186" s="250">
        <f t="shared" ref="C1186:C1187" si="401">D1186+E1186+F1186+G1186+H1186+I1186</f>
        <v>66</v>
      </c>
      <c r="D1186" s="250">
        <v>0</v>
      </c>
      <c r="E1186" s="250">
        <v>66</v>
      </c>
      <c r="F1186" s="250">
        <v>0</v>
      </c>
      <c r="G1186" s="250">
        <v>0</v>
      </c>
      <c r="H1186" s="250">
        <v>0</v>
      </c>
      <c r="I1186" s="250">
        <v>0</v>
      </c>
      <c r="J1186" s="830"/>
      <c r="K1186" s="831"/>
      <c r="L1186" s="831"/>
      <c r="M1186" s="831"/>
      <c r="N1186" s="831"/>
      <c r="O1186" s="831"/>
    </row>
    <row r="1187" spans="1:15" s="255" customFormat="1">
      <c r="A1187" s="336"/>
      <c r="B1187" s="270" t="s">
        <v>20</v>
      </c>
      <c r="C1187" s="101">
        <f t="shared" si="401"/>
        <v>66</v>
      </c>
      <c r="D1187" s="101">
        <v>0</v>
      </c>
      <c r="E1187" s="85">
        <v>66</v>
      </c>
      <c r="F1187" s="101">
        <v>0</v>
      </c>
      <c r="G1187" s="101">
        <v>0</v>
      </c>
      <c r="H1187" s="101">
        <v>0</v>
      </c>
      <c r="I1187" s="101">
        <v>0</v>
      </c>
      <c r="J1187" s="830"/>
      <c r="K1187" s="831"/>
      <c r="L1187" s="831"/>
      <c r="M1187" s="831"/>
      <c r="N1187" s="831"/>
      <c r="O1187" s="831"/>
    </row>
    <row r="1188" spans="1:15" s="147" customFormat="1">
      <c r="A1188" s="154" t="s">
        <v>51</v>
      </c>
      <c r="B1188" s="145" t="s">
        <v>19</v>
      </c>
      <c r="C1188" s="146">
        <f t="shared" si="392"/>
        <v>43</v>
      </c>
      <c r="D1188" s="146">
        <f>D1190+D1194+D1198</f>
        <v>10</v>
      </c>
      <c r="E1188" s="146">
        <f t="shared" ref="E1188:I1188" si="402">E1190+E1194+E1198</f>
        <v>33</v>
      </c>
      <c r="F1188" s="146">
        <f t="shared" si="402"/>
        <v>0</v>
      </c>
      <c r="G1188" s="146">
        <f t="shared" si="402"/>
        <v>0</v>
      </c>
      <c r="H1188" s="146">
        <f t="shared" si="402"/>
        <v>0</v>
      </c>
      <c r="I1188" s="146">
        <f t="shared" si="402"/>
        <v>0</v>
      </c>
    </row>
    <row r="1189" spans="1:15" s="147" customFormat="1">
      <c r="A1189" s="155"/>
      <c r="B1189" s="148" t="s">
        <v>20</v>
      </c>
      <c r="C1189" s="146">
        <f t="shared" si="392"/>
        <v>43</v>
      </c>
      <c r="D1189" s="146">
        <f>D1191+D1195+D1199</f>
        <v>10</v>
      </c>
      <c r="E1189" s="146">
        <f t="shared" ref="E1189:I1189" si="403">E1191+E1195+E1199</f>
        <v>33</v>
      </c>
      <c r="F1189" s="146">
        <f t="shared" si="403"/>
        <v>0</v>
      </c>
      <c r="G1189" s="146">
        <f t="shared" si="403"/>
        <v>0</v>
      </c>
      <c r="H1189" s="146">
        <f t="shared" si="403"/>
        <v>0</v>
      </c>
      <c r="I1189" s="146">
        <f t="shared" si="403"/>
        <v>0</v>
      </c>
    </row>
    <row r="1190" spans="1:15" s="190" customFormat="1" ht="25.5">
      <c r="A1190" s="178" t="s">
        <v>808</v>
      </c>
      <c r="B1190" s="150" t="s">
        <v>19</v>
      </c>
      <c r="C1190" s="151">
        <f t="shared" si="392"/>
        <v>3</v>
      </c>
      <c r="D1190" s="151">
        <f>D1192</f>
        <v>0</v>
      </c>
      <c r="E1190" s="151">
        <f t="shared" ref="E1190:I1190" si="404">E1192</f>
        <v>3</v>
      </c>
      <c r="F1190" s="151">
        <f t="shared" si="404"/>
        <v>0</v>
      </c>
      <c r="G1190" s="151">
        <f t="shared" si="404"/>
        <v>0</v>
      </c>
      <c r="H1190" s="151">
        <f t="shared" si="404"/>
        <v>0</v>
      </c>
      <c r="I1190" s="151">
        <f t="shared" si="404"/>
        <v>0</v>
      </c>
    </row>
    <row r="1191" spans="1:15" s="190" customFormat="1">
      <c r="A1191" s="152"/>
      <c r="B1191" s="153" t="s">
        <v>20</v>
      </c>
      <c r="C1191" s="151">
        <f t="shared" si="392"/>
        <v>3</v>
      </c>
      <c r="D1191" s="151">
        <f>D1193</f>
        <v>0</v>
      </c>
      <c r="E1191" s="151">
        <f t="shared" ref="E1191:I1191" si="405">E1193</f>
        <v>3</v>
      </c>
      <c r="F1191" s="151">
        <f t="shared" si="405"/>
        <v>0</v>
      </c>
      <c r="G1191" s="151">
        <f t="shared" si="405"/>
        <v>0</v>
      </c>
      <c r="H1191" s="151">
        <f t="shared" si="405"/>
        <v>0</v>
      </c>
      <c r="I1191" s="151">
        <f t="shared" si="405"/>
        <v>0</v>
      </c>
    </row>
    <row r="1192" spans="1:15" s="274" customFormat="1" ht="15">
      <c r="A1192" s="599" t="s">
        <v>809</v>
      </c>
      <c r="B1192" s="299" t="s">
        <v>19</v>
      </c>
      <c r="C1192" s="312">
        <f t="shared" si="392"/>
        <v>3</v>
      </c>
      <c r="D1192" s="312">
        <v>0</v>
      </c>
      <c r="E1192" s="312">
        <v>3</v>
      </c>
      <c r="F1192" s="312">
        <v>0</v>
      </c>
      <c r="G1192" s="312">
        <v>0</v>
      </c>
      <c r="H1192" s="312">
        <v>0</v>
      </c>
      <c r="I1192" s="312">
        <v>0</v>
      </c>
    </row>
    <row r="1193" spans="1:15" s="274" customFormat="1">
      <c r="A1193" s="267"/>
      <c r="B1193" s="282" t="s">
        <v>20</v>
      </c>
      <c r="C1193" s="312">
        <f t="shared" si="392"/>
        <v>3</v>
      </c>
      <c r="D1193" s="312">
        <v>0</v>
      </c>
      <c r="E1193" s="312">
        <v>3</v>
      </c>
      <c r="F1193" s="312">
        <v>0</v>
      </c>
      <c r="G1193" s="312">
        <v>0</v>
      </c>
      <c r="H1193" s="312">
        <v>0</v>
      </c>
      <c r="I1193" s="312">
        <v>0</v>
      </c>
    </row>
    <row r="1194" spans="1:15" s="350" customFormat="1" ht="14.25">
      <c r="A1194" s="609" t="s">
        <v>810</v>
      </c>
      <c r="B1194" s="600" t="s">
        <v>19</v>
      </c>
      <c r="C1194" s="378">
        <f t="shared" ref="C1194:C1197" si="406">D1194+E1194+F1194+G1194+H1194+I1194</f>
        <v>3</v>
      </c>
      <c r="D1194" s="378">
        <f>D1196</f>
        <v>0</v>
      </c>
      <c r="E1194" s="378">
        <f t="shared" ref="E1194:I1194" si="407">E1196</f>
        <v>3</v>
      </c>
      <c r="F1194" s="378">
        <f t="shared" si="407"/>
        <v>0</v>
      </c>
      <c r="G1194" s="378">
        <f t="shared" si="407"/>
        <v>0</v>
      </c>
      <c r="H1194" s="378">
        <f t="shared" si="407"/>
        <v>0</v>
      </c>
      <c r="I1194" s="378">
        <f t="shared" si="407"/>
        <v>0</v>
      </c>
    </row>
    <row r="1195" spans="1:15" s="350" customFormat="1">
      <c r="A1195" s="416"/>
      <c r="B1195" s="375" t="s">
        <v>20</v>
      </c>
      <c r="C1195" s="378">
        <f t="shared" si="406"/>
        <v>3</v>
      </c>
      <c r="D1195" s="378">
        <f>D1197</f>
        <v>0</v>
      </c>
      <c r="E1195" s="378">
        <f t="shared" ref="E1195:I1195" si="408">E1197</f>
        <v>3</v>
      </c>
      <c r="F1195" s="378">
        <f t="shared" si="408"/>
        <v>0</v>
      </c>
      <c r="G1195" s="378">
        <f t="shared" si="408"/>
        <v>0</v>
      </c>
      <c r="H1195" s="378">
        <f t="shared" si="408"/>
        <v>0</v>
      </c>
      <c r="I1195" s="378">
        <f t="shared" si="408"/>
        <v>0</v>
      </c>
    </row>
    <row r="1196" spans="1:15" s="274" customFormat="1" ht="15">
      <c r="A1196" s="587" t="s">
        <v>811</v>
      </c>
      <c r="B1196" s="299" t="s">
        <v>19</v>
      </c>
      <c r="C1196" s="312">
        <f t="shared" si="406"/>
        <v>3</v>
      </c>
      <c r="D1196" s="312">
        <v>0</v>
      </c>
      <c r="E1196" s="312">
        <v>3</v>
      </c>
      <c r="F1196" s="312">
        <v>0</v>
      </c>
      <c r="G1196" s="312">
        <v>0</v>
      </c>
      <c r="H1196" s="312">
        <v>0</v>
      </c>
      <c r="I1196" s="312">
        <v>0</v>
      </c>
    </row>
    <row r="1197" spans="1:15" s="274" customFormat="1">
      <c r="A1197" s="267"/>
      <c r="B1197" s="282" t="s">
        <v>20</v>
      </c>
      <c r="C1197" s="312">
        <f t="shared" si="406"/>
        <v>3</v>
      </c>
      <c r="D1197" s="312">
        <v>0</v>
      </c>
      <c r="E1197" s="312">
        <v>3</v>
      </c>
      <c r="F1197" s="312">
        <v>0</v>
      </c>
      <c r="G1197" s="312">
        <v>0</v>
      </c>
      <c r="H1197" s="312">
        <v>0</v>
      </c>
      <c r="I1197" s="312">
        <v>0</v>
      </c>
    </row>
    <row r="1198" spans="1:15" s="350" customFormat="1">
      <c r="A1198" s="283" t="s">
        <v>814</v>
      </c>
      <c r="B1198" s="600" t="s">
        <v>19</v>
      </c>
      <c r="C1198" s="378">
        <f t="shared" si="392"/>
        <v>37</v>
      </c>
      <c r="D1198" s="378">
        <f>D1200+D1202+D1204</f>
        <v>10</v>
      </c>
      <c r="E1198" s="378">
        <f t="shared" ref="E1198:I1198" si="409">E1200+E1202+E1204</f>
        <v>27</v>
      </c>
      <c r="F1198" s="378">
        <f t="shared" si="409"/>
        <v>0</v>
      </c>
      <c r="G1198" s="378">
        <f t="shared" si="409"/>
        <v>0</v>
      </c>
      <c r="H1198" s="378">
        <f t="shared" si="409"/>
        <v>0</v>
      </c>
      <c r="I1198" s="378">
        <f t="shared" si="409"/>
        <v>0</v>
      </c>
    </row>
    <row r="1199" spans="1:15" s="350" customFormat="1">
      <c r="A1199" s="416"/>
      <c r="B1199" s="375" t="s">
        <v>20</v>
      </c>
      <c r="C1199" s="378">
        <f t="shared" si="392"/>
        <v>37</v>
      </c>
      <c r="D1199" s="378">
        <f>D1201+D1203+D1205</f>
        <v>10</v>
      </c>
      <c r="E1199" s="378">
        <f t="shared" ref="E1199:I1199" si="410">E1201+E1203+E1205</f>
        <v>27</v>
      </c>
      <c r="F1199" s="378">
        <f t="shared" si="410"/>
        <v>0</v>
      </c>
      <c r="G1199" s="378">
        <f t="shared" si="410"/>
        <v>0</v>
      </c>
      <c r="H1199" s="378">
        <f t="shared" si="410"/>
        <v>0</v>
      </c>
      <c r="I1199" s="378">
        <f t="shared" si="410"/>
        <v>0</v>
      </c>
    </row>
    <row r="1200" spans="1:15" s="274" customFormat="1">
      <c r="A1200" s="442" t="s">
        <v>581</v>
      </c>
      <c r="B1200" s="299" t="s">
        <v>19</v>
      </c>
      <c r="C1200" s="312">
        <f t="shared" si="392"/>
        <v>10</v>
      </c>
      <c r="D1200" s="312">
        <v>10</v>
      </c>
      <c r="E1200" s="312">
        <v>0</v>
      </c>
      <c r="F1200" s="312">
        <v>0</v>
      </c>
      <c r="G1200" s="312">
        <v>0</v>
      </c>
      <c r="H1200" s="312">
        <v>0</v>
      </c>
      <c r="I1200" s="312">
        <v>0</v>
      </c>
    </row>
    <row r="1201" spans="1:9" s="218" customFormat="1">
      <c r="A1201" s="68"/>
      <c r="B1201" s="69" t="s">
        <v>20</v>
      </c>
      <c r="C1201" s="71">
        <f t="shared" si="392"/>
        <v>10</v>
      </c>
      <c r="D1201" s="71">
        <v>10</v>
      </c>
      <c r="E1201" s="71">
        <v>0</v>
      </c>
      <c r="F1201" s="71">
        <v>0</v>
      </c>
      <c r="G1201" s="71">
        <v>0</v>
      </c>
      <c r="H1201" s="71">
        <v>0</v>
      </c>
      <c r="I1201" s="71">
        <v>0</v>
      </c>
    </row>
    <row r="1202" spans="1:9" s="274" customFormat="1" ht="15">
      <c r="A1202" s="593" t="s">
        <v>812</v>
      </c>
      <c r="B1202" s="299" t="s">
        <v>19</v>
      </c>
      <c r="C1202" s="312">
        <f t="shared" si="392"/>
        <v>21</v>
      </c>
      <c r="D1202" s="312">
        <v>0</v>
      </c>
      <c r="E1202" s="312">
        <v>21</v>
      </c>
      <c r="F1202" s="312">
        <v>0</v>
      </c>
      <c r="G1202" s="312">
        <v>0</v>
      </c>
      <c r="H1202" s="312">
        <v>0</v>
      </c>
      <c r="I1202" s="312">
        <v>0</v>
      </c>
    </row>
    <row r="1203" spans="1:9" s="274" customFormat="1">
      <c r="A1203" s="267"/>
      <c r="B1203" s="282" t="s">
        <v>20</v>
      </c>
      <c r="C1203" s="312">
        <f t="shared" si="392"/>
        <v>21</v>
      </c>
      <c r="D1203" s="312">
        <v>0</v>
      </c>
      <c r="E1203" s="312">
        <v>21</v>
      </c>
      <c r="F1203" s="312">
        <v>0</v>
      </c>
      <c r="G1203" s="312">
        <v>0</v>
      </c>
      <c r="H1203" s="312">
        <v>0</v>
      </c>
      <c r="I1203" s="312">
        <v>0</v>
      </c>
    </row>
    <row r="1204" spans="1:9" s="274" customFormat="1" ht="15">
      <c r="A1204" s="593" t="s">
        <v>813</v>
      </c>
      <c r="B1204" s="299" t="s">
        <v>19</v>
      </c>
      <c r="C1204" s="312">
        <f t="shared" ref="C1204:C1205" si="411">D1204+E1204+F1204+G1204+H1204+I1204</f>
        <v>6</v>
      </c>
      <c r="D1204" s="312">
        <v>0</v>
      </c>
      <c r="E1204" s="312">
        <v>6</v>
      </c>
      <c r="F1204" s="312">
        <v>0</v>
      </c>
      <c r="G1204" s="312">
        <v>0</v>
      </c>
      <c r="H1204" s="312">
        <v>0</v>
      </c>
      <c r="I1204" s="312">
        <v>0</v>
      </c>
    </row>
    <row r="1205" spans="1:9" s="218" customFormat="1">
      <c r="A1205" s="68"/>
      <c r="B1205" s="69" t="s">
        <v>20</v>
      </c>
      <c r="C1205" s="71">
        <f t="shared" si="411"/>
        <v>6</v>
      </c>
      <c r="D1205" s="71">
        <v>0</v>
      </c>
      <c r="E1205" s="71">
        <v>6</v>
      </c>
      <c r="F1205" s="71">
        <v>0</v>
      </c>
      <c r="G1205" s="71">
        <v>0</v>
      </c>
      <c r="H1205" s="71">
        <v>0</v>
      </c>
      <c r="I1205" s="71">
        <v>0</v>
      </c>
    </row>
    <row r="1206" spans="1:9">
      <c r="A1206" s="738" t="s">
        <v>496</v>
      </c>
      <c r="B1206" s="739"/>
      <c r="C1206" s="739"/>
      <c r="D1206" s="739"/>
      <c r="E1206" s="739"/>
      <c r="F1206" s="739"/>
      <c r="G1206" s="739"/>
      <c r="H1206" s="739"/>
      <c r="I1206" s="740"/>
    </row>
    <row r="1207" spans="1:9">
      <c r="A1207" s="96" t="s">
        <v>22</v>
      </c>
      <c r="B1207" s="201" t="s">
        <v>19</v>
      </c>
      <c r="C1207" s="57">
        <f t="shared" ref="C1207:C1400" si="412">D1207+E1207+F1207+G1207+H1207+I1207</f>
        <v>9577.0500000000011</v>
      </c>
      <c r="D1207" s="57">
        <f t="shared" ref="D1207:I1208" si="413">D1209+D1243</f>
        <v>368.16999999999996</v>
      </c>
      <c r="E1207" s="57">
        <f t="shared" si="413"/>
        <v>9208.880000000001</v>
      </c>
      <c r="F1207" s="57">
        <f t="shared" si="413"/>
        <v>0</v>
      </c>
      <c r="G1207" s="57">
        <f t="shared" si="413"/>
        <v>0</v>
      </c>
      <c r="H1207" s="57">
        <f t="shared" si="413"/>
        <v>0</v>
      </c>
      <c r="I1207" s="57">
        <f t="shared" si="413"/>
        <v>0</v>
      </c>
    </row>
    <row r="1208" spans="1:9">
      <c r="A1208" s="23" t="s">
        <v>46</v>
      </c>
      <c r="B1208" s="202" t="s">
        <v>20</v>
      </c>
      <c r="C1208" s="57">
        <f t="shared" si="412"/>
        <v>9577.0500000000011</v>
      </c>
      <c r="D1208" s="57">
        <f t="shared" si="413"/>
        <v>368.16999999999996</v>
      </c>
      <c r="E1208" s="57">
        <f t="shared" si="413"/>
        <v>9208.880000000001</v>
      </c>
      <c r="F1208" s="57">
        <f t="shared" si="413"/>
        <v>0</v>
      </c>
      <c r="G1208" s="57">
        <f t="shared" si="413"/>
        <v>0</v>
      </c>
      <c r="H1208" s="57">
        <f t="shared" si="413"/>
        <v>0</v>
      </c>
      <c r="I1208" s="57">
        <f t="shared" si="413"/>
        <v>0</v>
      </c>
    </row>
    <row r="1209" spans="1:9">
      <c r="A1209" s="25" t="s">
        <v>44</v>
      </c>
      <c r="B1209" s="201" t="s">
        <v>19</v>
      </c>
      <c r="C1209" s="57">
        <f t="shared" si="412"/>
        <v>190.46</v>
      </c>
      <c r="D1209" s="57">
        <f>D1211+D1217</f>
        <v>51.46</v>
      </c>
      <c r="E1209" s="57">
        <f t="shared" ref="E1209:I1210" si="414">E1211+E1217</f>
        <v>139</v>
      </c>
      <c r="F1209" s="57">
        <f t="shared" si="414"/>
        <v>0</v>
      </c>
      <c r="G1209" s="57">
        <f t="shared" si="414"/>
        <v>0</v>
      </c>
      <c r="H1209" s="57">
        <f t="shared" si="414"/>
        <v>0</v>
      </c>
      <c r="I1209" s="57">
        <f t="shared" si="414"/>
        <v>0</v>
      </c>
    </row>
    <row r="1210" spans="1:9">
      <c r="A1210" s="23" t="s">
        <v>56</v>
      </c>
      <c r="B1210" s="202" t="s">
        <v>20</v>
      </c>
      <c r="C1210" s="57">
        <f t="shared" si="412"/>
        <v>190.46</v>
      </c>
      <c r="D1210" s="57">
        <f>D1212+D1218</f>
        <v>51.46</v>
      </c>
      <c r="E1210" s="57">
        <f t="shared" si="414"/>
        <v>139</v>
      </c>
      <c r="F1210" s="57">
        <f t="shared" si="414"/>
        <v>0</v>
      </c>
      <c r="G1210" s="57">
        <f t="shared" si="414"/>
        <v>0</v>
      </c>
      <c r="H1210" s="57">
        <f t="shared" si="414"/>
        <v>0</v>
      </c>
      <c r="I1210" s="57">
        <f t="shared" si="414"/>
        <v>0</v>
      </c>
    </row>
    <row r="1211" spans="1:9" s="22" customFormat="1">
      <c r="A1211" s="19" t="s">
        <v>125</v>
      </c>
      <c r="B1211" s="70" t="s">
        <v>19</v>
      </c>
      <c r="C1211" s="71">
        <f t="shared" si="412"/>
        <v>32.46</v>
      </c>
      <c r="D1211" s="71">
        <f>D1213</f>
        <v>24.46</v>
      </c>
      <c r="E1211" s="71">
        <f t="shared" ref="E1211:I1214" si="415">E1213</f>
        <v>8</v>
      </c>
      <c r="F1211" s="71">
        <f t="shared" si="415"/>
        <v>0</v>
      </c>
      <c r="G1211" s="71">
        <f t="shared" si="415"/>
        <v>0</v>
      </c>
      <c r="H1211" s="71">
        <f t="shared" si="415"/>
        <v>0</v>
      </c>
      <c r="I1211" s="71">
        <f t="shared" si="415"/>
        <v>0</v>
      </c>
    </row>
    <row r="1212" spans="1:9" s="22" customFormat="1">
      <c r="A1212" s="18" t="s">
        <v>40</v>
      </c>
      <c r="B1212" s="69" t="s">
        <v>20</v>
      </c>
      <c r="C1212" s="71">
        <f t="shared" si="412"/>
        <v>32.46</v>
      </c>
      <c r="D1212" s="71">
        <f>D1214</f>
        <v>24.46</v>
      </c>
      <c r="E1212" s="71">
        <f t="shared" si="415"/>
        <v>8</v>
      </c>
      <c r="F1212" s="71">
        <f t="shared" si="415"/>
        <v>0</v>
      </c>
      <c r="G1212" s="71">
        <f t="shared" si="415"/>
        <v>0</v>
      </c>
      <c r="H1212" s="71">
        <f t="shared" si="415"/>
        <v>0</v>
      </c>
      <c r="I1212" s="71">
        <f t="shared" si="415"/>
        <v>0</v>
      </c>
    </row>
    <row r="1213" spans="1:9" s="253" customFormat="1">
      <c r="A1213" s="114" t="s">
        <v>292</v>
      </c>
      <c r="B1213" s="70" t="s">
        <v>19</v>
      </c>
      <c r="C1213" s="71">
        <f t="shared" si="412"/>
        <v>32.46</v>
      </c>
      <c r="D1213" s="71">
        <f>D1215</f>
        <v>24.46</v>
      </c>
      <c r="E1213" s="71">
        <f t="shared" si="415"/>
        <v>8</v>
      </c>
      <c r="F1213" s="71">
        <f t="shared" si="415"/>
        <v>0</v>
      </c>
      <c r="G1213" s="71">
        <f t="shared" si="415"/>
        <v>0</v>
      </c>
      <c r="H1213" s="71">
        <f t="shared" si="415"/>
        <v>0</v>
      </c>
      <c r="I1213" s="71">
        <f t="shared" si="415"/>
        <v>0</v>
      </c>
    </row>
    <row r="1214" spans="1:9" s="253" customFormat="1">
      <c r="A1214" s="68" t="s">
        <v>1012</v>
      </c>
      <c r="B1214" s="69" t="s">
        <v>20</v>
      </c>
      <c r="C1214" s="71">
        <f t="shared" si="412"/>
        <v>32.46</v>
      </c>
      <c r="D1214" s="71">
        <f>D1216</f>
        <v>24.46</v>
      </c>
      <c r="E1214" s="71">
        <f t="shared" si="415"/>
        <v>8</v>
      </c>
      <c r="F1214" s="71">
        <f t="shared" si="415"/>
        <v>0</v>
      </c>
      <c r="G1214" s="71">
        <f t="shared" si="415"/>
        <v>0</v>
      </c>
      <c r="H1214" s="71">
        <f t="shared" si="415"/>
        <v>0</v>
      </c>
      <c r="I1214" s="71">
        <f t="shared" si="415"/>
        <v>0</v>
      </c>
    </row>
    <row r="1215" spans="1:9" s="274" customFormat="1" ht="15">
      <c r="A1215" s="610" t="s">
        <v>291</v>
      </c>
      <c r="B1215" s="363" t="s">
        <v>19</v>
      </c>
      <c r="C1215" s="312">
        <f t="shared" si="412"/>
        <v>32.46</v>
      </c>
      <c r="D1215" s="312">
        <f>10.95+13.51</f>
        <v>24.46</v>
      </c>
      <c r="E1215" s="312">
        <v>8</v>
      </c>
      <c r="F1215" s="312">
        <v>0</v>
      </c>
      <c r="G1215" s="312">
        <v>0</v>
      </c>
      <c r="H1215" s="312">
        <v>0</v>
      </c>
      <c r="I1215" s="312">
        <v>0</v>
      </c>
    </row>
    <row r="1216" spans="1:9" s="253" customFormat="1">
      <c r="A1216" s="68"/>
      <c r="B1216" s="65" t="s">
        <v>20</v>
      </c>
      <c r="C1216" s="71">
        <f t="shared" si="412"/>
        <v>32.46</v>
      </c>
      <c r="D1216" s="71">
        <f>10.95+13.51</f>
        <v>24.46</v>
      </c>
      <c r="E1216" s="71">
        <v>8</v>
      </c>
      <c r="F1216" s="71">
        <v>0</v>
      </c>
      <c r="G1216" s="71">
        <v>0</v>
      </c>
      <c r="H1216" s="71">
        <v>0</v>
      </c>
      <c r="I1216" s="71">
        <v>0</v>
      </c>
    </row>
    <row r="1217" spans="1:9">
      <c r="A1217" s="21" t="s">
        <v>76</v>
      </c>
      <c r="B1217" s="8" t="s">
        <v>19</v>
      </c>
      <c r="C1217" s="57">
        <f t="shared" si="412"/>
        <v>158</v>
      </c>
      <c r="D1217" s="57">
        <f t="shared" ref="D1217:I1230" si="416">D1219</f>
        <v>27</v>
      </c>
      <c r="E1217" s="57">
        <f t="shared" si="416"/>
        <v>131</v>
      </c>
      <c r="F1217" s="57">
        <f t="shared" si="416"/>
        <v>0</v>
      </c>
      <c r="G1217" s="57">
        <f t="shared" si="416"/>
        <v>0</v>
      </c>
      <c r="H1217" s="57">
        <f t="shared" si="416"/>
        <v>0</v>
      </c>
      <c r="I1217" s="57">
        <f t="shared" si="416"/>
        <v>0</v>
      </c>
    </row>
    <row r="1218" spans="1:9">
      <c r="A1218" s="18"/>
      <c r="B1218" s="202" t="s">
        <v>20</v>
      </c>
      <c r="C1218" s="57">
        <f t="shared" si="412"/>
        <v>158</v>
      </c>
      <c r="D1218" s="57">
        <f t="shared" si="416"/>
        <v>27</v>
      </c>
      <c r="E1218" s="57">
        <f>E1220</f>
        <v>131</v>
      </c>
      <c r="F1218" s="57">
        <f t="shared" si="416"/>
        <v>0</v>
      </c>
      <c r="G1218" s="57">
        <f t="shared" si="416"/>
        <v>0</v>
      </c>
      <c r="H1218" s="57">
        <f t="shared" si="416"/>
        <v>0</v>
      </c>
      <c r="I1218" s="57">
        <f t="shared" si="416"/>
        <v>0</v>
      </c>
    </row>
    <row r="1219" spans="1:9">
      <c r="A1219" s="33" t="s">
        <v>54</v>
      </c>
      <c r="B1219" s="201" t="s">
        <v>19</v>
      </c>
      <c r="C1219" s="57">
        <f t="shared" si="412"/>
        <v>158</v>
      </c>
      <c r="D1219" s="57">
        <f>D1221+D1229+D1237</f>
        <v>27</v>
      </c>
      <c r="E1219" s="57">
        <f t="shared" ref="E1219:I1219" si="417">E1221+E1229+E1237</f>
        <v>131</v>
      </c>
      <c r="F1219" s="57">
        <f t="shared" si="417"/>
        <v>0</v>
      </c>
      <c r="G1219" s="57">
        <f t="shared" si="417"/>
        <v>0</v>
      </c>
      <c r="H1219" s="57">
        <f t="shared" si="417"/>
        <v>0</v>
      </c>
      <c r="I1219" s="57">
        <f t="shared" si="417"/>
        <v>0</v>
      </c>
    </row>
    <row r="1220" spans="1:9">
      <c r="A1220" s="14"/>
      <c r="B1220" s="202" t="s">
        <v>20</v>
      </c>
      <c r="C1220" s="57">
        <f t="shared" si="412"/>
        <v>158</v>
      </c>
      <c r="D1220" s="57">
        <f>D1222+D1230+D1238</f>
        <v>27</v>
      </c>
      <c r="E1220" s="57">
        <f t="shared" ref="E1220:I1220" si="418">E1222+E1230+E1238</f>
        <v>131</v>
      </c>
      <c r="F1220" s="57">
        <f t="shared" si="418"/>
        <v>0</v>
      </c>
      <c r="G1220" s="57">
        <f t="shared" si="418"/>
        <v>0</v>
      </c>
      <c r="H1220" s="57">
        <f t="shared" si="418"/>
        <v>0</v>
      </c>
      <c r="I1220" s="57">
        <f t="shared" si="418"/>
        <v>0</v>
      </c>
    </row>
    <row r="1221" spans="1:9" s="112" customFormat="1">
      <c r="A1221" s="156" t="s">
        <v>50</v>
      </c>
      <c r="B1221" s="150" t="s">
        <v>19</v>
      </c>
      <c r="C1221" s="151">
        <f t="shared" ref="C1221:C1226" si="419">D1221+E1221+F1221+G1221+H1221+I1221</f>
        <v>131</v>
      </c>
      <c r="D1221" s="151">
        <f>D1223</f>
        <v>0</v>
      </c>
      <c r="E1221" s="151">
        <f t="shared" ref="E1221:I1221" si="420">E1223</f>
        <v>131</v>
      </c>
      <c r="F1221" s="151">
        <f t="shared" si="420"/>
        <v>0</v>
      </c>
      <c r="G1221" s="151">
        <f t="shared" si="420"/>
        <v>0</v>
      </c>
      <c r="H1221" s="151">
        <f t="shared" si="420"/>
        <v>0</v>
      </c>
      <c r="I1221" s="151">
        <f t="shared" si="420"/>
        <v>0</v>
      </c>
    </row>
    <row r="1222" spans="1:9" s="112" customFormat="1">
      <c r="A1222" s="152"/>
      <c r="B1222" s="153" t="s">
        <v>20</v>
      </c>
      <c r="C1222" s="151">
        <f t="shared" si="419"/>
        <v>131</v>
      </c>
      <c r="D1222" s="151">
        <f>D1224</f>
        <v>0</v>
      </c>
      <c r="E1222" s="151">
        <f t="shared" ref="E1222:I1222" si="421">E1224</f>
        <v>131</v>
      </c>
      <c r="F1222" s="151">
        <f t="shared" si="421"/>
        <v>0</v>
      </c>
      <c r="G1222" s="151">
        <f t="shared" si="421"/>
        <v>0</v>
      </c>
      <c r="H1222" s="151">
        <f t="shared" si="421"/>
        <v>0</v>
      </c>
      <c r="I1222" s="151">
        <f t="shared" si="421"/>
        <v>0</v>
      </c>
    </row>
    <row r="1223" spans="1:9" s="147" customFormat="1">
      <c r="A1223" s="114" t="s">
        <v>497</v>
      </c>
      <c r="B1223" s="145" t="s">
        <v>19</v>
      </c>
      <c r="C1223" s="146">
        <f t="shared" si="419"/>
        <v>131</v>
      </c>
      <c r="D1223" s="146">
        <f>D1225+D1227</f>
        <v>0</v>
      </c>
      <c r="E1223" s="146">
        <f t="shared" ref="E1223:I1223" si="422">E1225+E1227</f>
        <v>131</v>
      </c>
      <c r="F1223" s="146">
        <f t="shared" si="422"/>
        <v>0</v>
      </c>
      <c r="G1223" s="146">
        <f t="shared" si="422"/>
        <v>0</v>
      </c>
      <c r="H1223" s="146">
        <f t="shared" si="422"/>
        <v>0</v>
      </c>
      <c r="I1223" s="146">
        <f t="shared" si="422"/>
        <v>0</v>
      </c>
    </row>
    <row r="1224" spans="1:9" s="147" customFormat="1">
      <c r="A1224" s="155"/>
      <c r="B1224" s="148" t="s">
        <v>20</v>
      </c>
      <c r="C1224" s="146">
        <f t="shared" si="419"/>
        <v>131</v>
      </c>
      <c r="D1224" s="146">
        <f>D1226+D1228</f>
        <v>0</v>
      </c>
      <c r="E1224" s="146">
        <f t="shared" ref="E1224:I1224" si="423">E1226+E1228</f>
        <v>131</v>
      </c>
      <c r="F1224" s="146">
        <f t="shared" si="423"/>
        <v>0</v>
      </c>
      <c r="G1224" s="146">
        <f t="shared" si="423"/>
        <v>0</v>
      </c>
      <c r="H1224" s="146">
        <f t="shared" si="423"/>
        <v>0</v>
      </c>
      <c r="I1224" s="146">
        <f t="shared" si="423"/>
        <v>0</v>
      </c>
    </row>
    <row r="1225" spans="1:9" s="274" customFormat="1" ht="15">
      <c r="A1225" s="611" t="s">
        <v>88</v>
      </c>
      <c r="B1225" s="299" t="s">
        <v>19</v>
      </c>
      <c r="C1225" s="312">
        <f t="shared" si="419"/>
        <v>30</v>
      </c>
      <c r="D1225" s="312">
        <v>0</v>
      </c>
      <c r="E1225" s="312">
        <v>30</v>
      </c>
      <c r="F1225" s="312">
        <v>0</v>
      </c>
      <c r="G1225" s="312">
        <v>0</v>
      </c>
      <c r="H1225" s="312">
        <v>0</v>
      </c>
      <c r="I1225" s="312">
        <v>0</v>
      </c>
    </row>
    <row r="1226" spans="1:9" s="322" customFormat="1">
      <c r="A1226" s="336"/>
      <c r="B1226" s="270" t="s">
        <v>20</v>
      </c>
      <c r="C1226" s="250">
        <f t="shared" si="419"/>
        <v>30</v>
      </c>
      <c r="D1226" s="250">
        <v>0</v>
      </c>
      <c r="E1226" s="250">
        <v>30</v>
      </c>
      <c r="F1226" s="250">
        <v>0</v>
      </c>
      <c r="G1226" s="250">
        <v>0</v>
      </c>
      <c r="H1226" s="250">
        <v>0</v>
      </c>
      <c r="I1226" s="250">
        <v>0</v>
      </c>
    </row>
    <row r="1227" spans="1:9" s="274" customFormat="1" ht="15">
      <c r="A1227" s="611" t="s">
        <v>815</v>
      </c>
      <c r="B1227" s="299" t="s">
        <v>19</v>
      </c>
      <c r="C1227" s="312">
        <f t="shared" ref="C1227:C1228" si="424">D1227+E1227+F1227+G1227+H1227+I1227</f>
        <v>101</v>
      </c>
      <c r="D1227" s="312">
        <v>0</v>
      </c>
      <c r="E1227" s="312">
        <v>101</v>
      </c>
      <c r="F1227" s="312">
        <v>0</v>
      </c>
      <c r="G1227" s="312">
        <v>0</v>
      </c>
      <c r="H1227" s="312">
        <v>0</v>
      </c>
      <c r="I1227" s="312">
        <v>0</v>
      </c>
    </row>
    <row r="1228" spans="1:9" s="255" customFormat="1">
      <c r="A1228" s="23"/>
      <c r="B1228" s="28" t="s">
        <v>20</v>
      </c>
      <c r="C1228" s="85">
        <f t="shared" si="424"/>
        <v>101</v>
      </c>
      <c r="D1228" s="85">
        <v>0</v>
      </c>
      <c r="E1228" s="85">
        <v>101</v>
      </c>
      <c r="F1228" s="85">
        <v>0</v>
      </c>
      <c r="G1228" s="85">
        <v>0</v>
      </c>
      <c r="H1228" s="85">
        <v>0</v>
      </c>
      <c r="I1228" s="85">
        <v>0</v>
      </c>
    </row>
    <row r="1229" spans="1:9" s="147" customFormat="1">
      <c r="A1229" s="168" t="s">
        <v>53</v>
      </c>
      <c r="B1229" s="145" t="s">
        <v>19</v>
      </c>
      <c r="C1229" s="146">
        <f t="shared" si="412"/>
        <v>19.5</v>
      </c>
      <c r="D1229" s="169">
        <f t="shared" si="416"/>
        <v>19.5</v>
      </c>
      <c r="E1229" s="169">
        <f t="shared" si="416"/>
        <v>0</v>
      </c>
      <c r="F1229" s="169">
        <f t="shared" si="416"/>
        <v>0</v>
      </c>
      <c r="G1229" s="169">
        <f t="shared" si="416"/>
        <v>0</v>
      </c>
      <c r="H1229" s="169">
        <f t="shared" si="416"/>
        <v>0</v>
      </c>
      <c r="I1229" s="169">
        <f t="shared" si="416"/>
        <v>0</v>
      </c>
    </row>
    <row r="1230" spans="1:9" s="147" customFormat="1">
      <c r="A1230" s="167"/>
      <c r="B1230" s="148" t="s">
        <v>20</v>
      </c>
      <c r="C1230" s="146">
        <f t="shared" si="412"/>
        <v>19.5</v>
      </c>
      <c r="D1230" s="169">
        <f t="shared" si="416"/>
        <v>19.5</v>
      </c>
      <c r="E1230" s="169">
        <f t="shared" si="416"/>
        <v>0</v>
      </c>
      <c r="F1230" s="169">
        <f t="shared" si="416"/>
        <v>0</v>
      </c>
      <c r="G1230" s="169">
        <f t="shared" si="416"/>
        <v>0</v>
      </c>
      <c r="H1230" s="169">
        <f t="shared" si="416"/>
        <v>0</v>
      </c>
      <c r="I1230" s="169">
        <f t="shared" si="416"/>
        <v>0</v>
      </c>
    </row>
    <row r="1231" spans="1:9" s="147" customFormat="1">
      <c r="A1231" s="114" t="s">
        <v>497</v>
      </c>
      <c r="B1231" s="145" t="s">
        <v>19</v>
      </c>
      <c r="C1231" s="146">
        <f t="shared" si="412"/>
        <v>19.5</v>
      </c>
      <c r="D1231" s="146">
        <f>D1233+D1235</f>
        <v>19.5</v>
      </c>
      <c r="E1231" s="146">
        <f t="shared" ref="E1231:I1232" si="425">E1233+E1235</f>
        <v>0</v>
      </c>
      <c r="F1231" s="146">
        <f t="shared" si="425"/>
        <v>0</v>
      </c>
      <c r="G1231" s="146">
        <f t="shared" si="425"/>
        <v>0</v>
      </c>
      <c r="H1231" s="146">
        <f t="shared" si="425"/>
        <v>0</v>
      </c>
      <c r="I1231" s="146">
        <f t="shared" si="425"/>
        <v>0</v>
      </c>
    </row>
    <row r="1232" spans="1:9" s="147" customFormat="1">
      <c r="A1232" s="155"/>
      <c r="B1232" s="148" t="s">
        <v>20</v>
      </c>
      <c r="C1232" s="146">
        <f t="shared" si="412"/>
        <v>19.5</v>
      </c>
      <c r="D1232" s="146">
        <f>D1234+D1236</f>
        <v>19.5</v>
      </c>
      <c r="E1232" s="146">
        <f t="shared" si="425"/>
        <v>0</v>
      </c>
      <c r="F1232" s="146">
        <f t="shared" si="425"/>
        <v>0</v>
      </c>
      <c r="G1232" s="146">
        <f t="shared" si="425"/>
        <v>0</v>
      </c>
      <c r="H1232" s="146">
        <f t="shared" si="425"/>
        <v>0</v>
      </c>
      <c r="I1232" s="146">
        <f t="shared" si="425"/>
        <v>0</v>
      </c>
    </row>
    <row r="1233" spans="1:9" s="274" customFormat="1" ht="15">
      <c r="A1233" s="612" t="s">
        <v>287</v>
      </c>
      <c r="B1233" s="299" t="s">
        <v>19</v>
      </c>
      <c r="C1233" s="312">
        <f t="shared" si="412"/>
        <v>11.5</v>
      </c>
      <c r="D1233" s="312">
        <v>11.5</v>
      </c>
      <c r="E1233" s="312">
        <v>0</v>
      </c>
      <c r="F1233" s="312">
        <v>0</v>
      </c>
      <c r="G1233" s="312">
        <v>0</v>
      </c>
      <c r="H1233" s="312">
        <v>0</v>
      </c>
      <c r="I1233" s="312">
        <v>0</v>
      </c>
    </row>
    <row r="1234" spans="1:9" s="322" customFormat="1">
      <c r="A1234" s="336"/>
      <c r="B1234" s="270" t="s">
        <v>20</v>
      </c>
      <c r="C1234" s="250">
        <f t="shared" si="412"/>
        <v>11.5</v>
      </c>
      <c r="D1234" s="250">
        <v>11.5</v>
      </c>
      <c r="E1234" s="250">
        <v>0</v>
      </c>
      <c r="F1234" s="250">
        <v>0</v>
      </c>
      <c r="G1234" s="250">
        <v>0</v>
      </c>
      <c r="H1234" s="250">
        <v>0</v>
      </c>
      <c r="I1234" s="250">
        <v>0</v>
      </c>
    </row>
    <row r="1235" spans="1:9" s="274" customFormat="1" ht="15">
      <c r="A1235" s="594" t="s">
        <v>502</v>
      </c>
      <c r="B1235" s="299" t="s">
        <v>19</v>
      </c>
      <c r="C1235" s="312">
        <f t="shared" si="412"/>
        <v>8</v>
      </c>
      <c r="D1235" s="312">
        <v>8</v>
      </c>
      <c r="E1235" s="312">
        <v>0</v>
      </c>
      <c r="F1235" s="312">
        <v>0</v>
      </c>
      <c r="G1235" s="312">
        <v>0</v>
      </c>
      <c r="H1235" s="312">
        <v>0</v>
      </c>
      <c r="I1235" s="312">
        <v>0</v>
      </c>
    </row>
    <row r="1236" spans="1:9" s="255" customFormat="1">
      <c r="A1236" s="23"/>
      <c r="B1236" s="28" t="s">
        <v>20</v>
      </c>
      <c r="C1236" s="85">
        <f t="shared" si="412"/>
        <v>8</v>
      </c>
      <c r="D1236" s="85">
        <v>8</v>
      </c>
      <c r="E1236" s="85">
        <v>0</v>
      </c>
      <c r="F1236" s="85">
        <v>0</v>
      </c>
      <c r="G1236" s="85">
        <v>0</v>
      </c>
      <c r="H1236" s="85">
        <v>0</v>
      </c>
      <c r="I1236" s="85">
        <v>0</v>
      </c>
    </row>
    <row r="1237" spans="1:9" s="147" customFormat="1">
      <c r="A1237" s="172" t="s">
        <v>51</v>
      </c>
      <c r="B1237" s="145" t="s">
        <v>19</v>
      </c>
      <c r="C1237" s="146">
        <f t="shared" si="412"/>
        <v>7.5</v>
      </c>
      <c r="D1237" s="169">
        <f t="shared" ref="D1237:I1240" si="426">D1239</f>
        <v>7.5</v>
      </c>
      <c r="E1237" s="169">
        <f t="shared" si="426"/>
        <v>0</v>
      </c>
      <c r="F1237" s="169">
        <f t="shared" si="426"/>
        <v>0</v>
      </c>
      <c r="G1237" s="169">
        <f t="shared" si="426"/>
        <v>0</v>
      </c>
      <c r="H1237" s="169">
        <f t="shared" si="426"/>
        <v>0</v>
      </c>
      <c r="I1237" s="169">
        <f t="shared" si="426"/>
        <v>0</v>
      </c>
    </row>
    <row r="1238" spans="1:9" s="147" customFormat="1">
      <c r="A1238" s="167"/>
      <c r="B1238" s="148" t="s">
        <v>20</v>
      </c>
      <c r="C1238" s="146">
        <f t="shared" si="412"/>
        <v>7.5</v>
      </c>
      <c r="D1238" s="169">
        <f t="shared" si="426"/>
        <v>7.5</v>
      </c>
      <c r="E1238" s="169">
        <f t="shared" si="426"/>
        <v>0</v>
      </c>
      <c r="F1238" s="169">
        <f t="shared" si="426"/>
        <v>0</v>
      </c>
      <c r="G1238" s="169">
        <f t="shared" si="426"/>
        <v>0</v>
      </c>
      <c r="H1238" s="169">
        <f t="shared" si="426"/>
        <v>0</v>
      </c>
      <c r="I1238" s="169">
        <f t="shared" si="426"/>
        <v>0</v>
      </c>
    </row>
    <row r="1239" spans="1:9" s="147" customFormat="1">
      <c r="A1239" s="114" t="s">
        <v>497</v>
      </c>
      <c r="B1239" s="145" t="s">
        <v>19</v>
      </c>
      <c r="C1239" s="146">
        <f t="shared" si="412"/>
        <v>7.5</v>
      </c>
      <c r="D1239" s="146">
        <f>D1241</f>
        <v>7.5</v>
      </c>
      <c r="E1239" s="146">
        <f t="shared" si="426"/>
        <v>0</v>
      </c>
      <c r="F1239" s="146">
        <f t="shared" si="426"/>
        <v>0</v>
      </c>
      <c r="G1239" s="146">
        <f t="shared" si="426"/>
        <v>0</v>
      </c>
      <c r="H1239" s="146">
        <f t="shared" si="426"/>
        <v>0</v>
      </c>
      <c r="I1239" s="146">
        <f t="shared" si="426"/>
        <v>0</v>
      </c>
    </row>
    <row r="1240" spans="1:9" s="147" customFormat="1">
      <c r="A1240" s="155"/>
      <c r="B1240" s="148" t="s">
        <v>20</v>
      </c>
      <c r="C1240" s="146">
        <f t="shared" si="412"/>
        <v>7.5</v>
      </c>
      <c r="D1240" s="146">
        <f>D1242</f>
        <v>7.5</v>
      </c>
      <c r="E1240" s="146">
        <f t="shared" si="426"/>
        <v>0</v>
      </c>
      <c r="F1240" s="146">
        <f t="shared" si="426"/>
        <v>0</v>
      </c>
      <c r="G1240" s="146">
        <f t="shared" si="426"/>
        <v>0</v>
      </c>
      <c r="H1240" s="146">
        <f t="shared" si="426"/>
        <v>0</v>
      </c>
      <c r="I1240" s="146">
        <f t="shared" si="426"/>
        <v>0</v>
      </c>
    </row>
    <row r="1241" spans="1:9" s="274" customFormat="1" ht="15">
      <c r="A1241" s="594" t="s">
        <v>564</v>
      </c>
      <c r="B1241" s="299" t="s">
        <v>19</v>
      </c>
      <c r="C1241" s="312">
        <f t="shared" si="412"/>
        <v>7.5</v>
      </c>
      <c r="D1241" s="312">
        <v>7.5</v>
      </c>
      <c r="E1241" s="312">
        <v>0</v>
      </c>
      <c r="F1241" s="312">
        <v>0</v>
      </c>
      <c r="G1241" s="312">
        <v>0</v>
      </c>
      <c r="H1241" s="312">
        <v>0</v>
      </c>
      <c r="I1241" s="312">
        <v>0</v>
      </c>
    </row>
    <row r="1242" spans="1:9" s="255" customFormat="1">
      <c r="A1242" s="23"/>
      <c r="B1242" s="28" t="s">
        <v>20</v>
      </c>
      <c r="C1242" s="85">
        <f t="shared" si="412"/>
        <v>7.5</v>
      </c>
      <c r="D1242" s="85">
        <v>7.5</v>
      </c>
      <c r="E1242" s="85">
        <v>0</v>
      </c>
      <c r="F1242" s="85">
        <v>0</v>
      </c>
      <c r="G1242" s="85">
        <v>0</v>
      </c>
      <c r="H1242" s="85">
        <v>0</v>
      </c>
      <c r="I1242" s="85">
        <v>0</v>
      </c>
    </row>
    <row r="1243" spans="1:9">
      <c r="A1243" s="63" t="s">
        <v>69</v>
      </c>
      <c r="B1243" s="201" t="s">
        <v>19</v>
      </c>
      <c r="C1243" s="57">
        <f t="shared" si="412"/>
        <v>9386.59</v>
      </c>
      <c r="D1243" s="57">
        <f>D1245</f>
        <v>316.70999999999998</v>
      </c>
      <c r="E1243" s="57">
        <f t="shared" ref="E1243:I1244" si="427">E1245</f>
        <v>9069.880000000001</v>
      </c>
      <c r="F1243" s="57">
        <f t="shared" si="427"/>
        <v>0</v>
      </c>
      <c r="G1243" s="57">
        <f t="shared" si="427"/>
        <v>0</v>
      </c>
      <c r="H1243" s="57">
        <f t="shared" si="427"/>
        <v>0</v>
      </c>
      <c r="I1243" s="57">
        <f t="shared" si="427"/>
        <v>0</v>
      </c>
    </row>
    <row r="1244" spans="1:9">
      <c r="A1244" s="23" t="s">
        <v>56</v>
      </c>
      <c r="B1244" s="202" t="s">
        <v>20</v>
      </c>
      <c r="C1244" s="57">
        <f t="shared" si="412"/>
        <v>9386.59</v>
      </c>
      <c r="D1244" s="57">
        <f>D1246</f>
        <v>316.70999999999998</v>
      </c>
      <c r="E1244" s="57">
        <f t="shared" si="427"/>
        <v>9069.880000000001</v>
      </c>
      <c r="F1244" s="57">
        <f t="shared" si="427"/>
        <v>0</v>
      </c>
      <c r="G1244" s="57">
        <f t="shared" si="427"/>
        <v>0</v>
      </c>
      <c r="H1244" s="57">
        <f t="shared" si="427"/>
        <v>0</v>
      </c>
      <c r="I1244" s="57">
        <f t="shared" si="427"/>
        <v>0</v>
      </c>
    </row>
    <row r="1245" spans="1:9">
      <c r="A1245" s="21" t="s">
        <v>76</v>
      </c>
      <c r="B1245" s="8" t="s">
        <v>19</v>
      </c>
      <c r="C1245" s="57">
        <f t="shared" si="412"/>
        <v>9386.59</v>
      </c>
      <c r="D1245" s="57">
        <f t="shared" ref="D1245:I1246" si="428">D1247</f>
        <v>316.70999999999998</v>
      </c>
      <c r="E1245" s="57">
        <f t="shared" si="428"/>
        <v>9069.880000000001</v>
      </c>
      <c r="F1245" s="57">
        <f t="shared" si="428"/>
        <v>0</v>
      </c>
      <c r="G1245" s="57">
        <f t="shared" si="428"/>
        <v>0</v>
      </c>
      <c r="H1245" s="57">
        <f t="shared" si="428"/>
        <v>0</v>
      </c>
      <c r="I1245" s="57">
        <f t="shared" si="428"/>
        <v>0</v>
      </c>
    </row>
    <row r="1246" spans="1:9">
      <c r="A1246" s="18"/>
      <c r="B1246" s="202" t="s">
        <v>20</v>
      </c>
      <c r="C1246" s="57">
        <f t="shared" si="412"/>
        <v>9386.59</v>
      </c>
      <c r="D1246" s="57">
        <f t="shared" si="428"/>
        <v>316.70999999999998</v>
      </c>
      <c r="E1246" s="57">
        <f>E1248</f>
        <v>9069.880000000001</v>
      </c>
      <c r="F1246" s="57">
        <f t="shared" si="428"/>
        <v>0</v>
      </c>
      <c r="G1246" s="57">
        <f t="shared" si="428"/>
        <v>0</v>
      </c>
      <c r="H1246" s="57">
        <f t="shared" si="428"/>
        <v>0</v>
      </c>
      <c r="I1246" s="57">
        <f t="shared" si="428"/>
        <v>0</v>
      </c>
    </row>
    <row r="1247" spans="1:9">
      <c r="A1247" s="33" t="s">
        <v>54</v>
      </c>
      <c r="B1247" s="201" t="s">
        <v>19</v>
      </c>
      <c r="C1247" s="57">
        <f t="shared" si="412"/>
        <v>9386.59</v>
      </c>
      <c r="D1247" s="57">
        <f>D1249+D1391+D1397</f>
        <v>316.70999999999998</v>
      </c>
      <c r="E1247" s="57">
        <f t="shared" ref="E1247:I1247" si="429">E1249+E1391+E1397</f>
        <v>9069.880000000001</v>
      </c>
      <c r="F1247" s="57">
        <f t="shared" si="429"/>
        <v>0</v>
      </c>
      <c r="G1247" s="57">
        <f t="shared" si="429"/>
        <v>0</v>
      </c>
      <c r="H1247" s="57">
        <f t="shared" si="429"/>
        <v>0</v>
      </c>
      <c r="I1247" s="57">
        <f t="shared" si="429"/>
        <v>0</v>
      </c>
    </row>
    <row r="1248" spans="1:9">
      <c r="A1248" s="14"/>
      <c r="B1248" s="202" t="s">
        <v>20</v>
      </c>
      <c r="C1248" s="57">
        <f t="shared" si="412"/>
        <v>9386.59</v>
      </c>
      <c r="D1248" s="57">
        <f>D1250+D1392+D1398</f>
        <v>316.70999999999998</v>
      </c>
      <c r="E1248" s="57">
        <f t="shared" ref="E1248:I1248" si="430">E1250+E1392+E1398</f>
        <v>9069.880000000001</v>
      </c>
      <c r="F1248" s="57">
        <f t="shared" si="430"/>
        <v>0</v>
      </c>
      <c r="G1248" s="57">
        <f t="shared" si="430"/>
        <v>0</v>
      </c>
      <c r="H1248" s="57">
        <f t="shared" si="430"/>
        <v>0</v>
      </c>
      <c r="I1248" s="57">
        <f t="shared" si="430"/>
        <v>0</v>
      </c>
    </row>
    <row r="1249" spans="1:9" s="112" customFormat="1">
      <c r="A1249" s="156" t="s">
        <v>50</v>
      </c>
      <c r="B1249" s="150" t="s">
        <v>19</v>
      </c>
      <c r="C1249" s="151">
        <f t="shared" si="412"/>
        <v>9152.7900000000009</v>
      </c>
      <c r="D1249" s="151">
        <f>D1251+D1287+D1359+D1377</f>
        <v>305.70999999999998</v>
      </c>
      <c r="E1249" s="151">
        <f t="shared" ref="E1249:I1249" si="431">E1251+E1287+E1359+E1377</f>
        <v>8847.0800000000017</v>
      </c>
      <c r="F1249" s="151">
        <f t="shared" si="431"/>
        <v>0</v>
      </c>
      <c r="G1249" s="151">
        <f t="shared" si="431"/>
        <v>0</v>
      </c>
      <c r="H1249" s="151">
        <f t="shared" si="431"/>
        <v>0</v>
      </c>
      <c r="I1249" s="151">
        <f t="shared" si="431"/>
        <v>0</v>
      </c>
    </row>
    <row r="1250" spans="1:9" s="112" customFormat="1">
      <c r="A1250" s="152"/>
      <c r="B1250" s="153" t="s">
        <v>20</v>
      </c>
      <c r="C1250" s="151">
        <f t="shared" si="412"/>
        <v>9152.7900000000009</v>
      </c>
      <c r="D1250" s="151">
        <f>D1252+D1288+D1360+D1378</f>
        <v>305.70999999999998</v>
      </c>
      <c r="E1250" s="151">
        <f t="shared" ref="E1250:I1250" si="432">E1252+E1288+E1360+E1378</f>
        <v>8847.0800000000017</v>
      </c>
      <c r="F1250" s="151">
        <f t="shared" si="432"/>
        <v>0</v>
      </c>
      <c r="G1250" s="151">
        <f t="shared" si="432"/>
        <v>0</v>
      </c>
      <c r="H1250" s="151">
        <f t="shared" si="432"/>
        <v>0</v>
      </c>
      <c r="I1250" s="151">
        <f t="shared" si="432"/>
        <v>0</v>
      </c>
    </row>
    <row r="1251" spans="1:9" s="147" customFormat="1">
      <c r="A1251" s="154" t="s">
        <v>93</v>
      </c>
      <c r="B1251" s="145" t="s">
        <v>19</v>
      </c>
      <c r="C1251" s="146">
        <f t="shared" si="412"/>
        <v>166</v>
      </c>
      <c r="D1251" s="146">
        <f>D1253+D1255+D1257+D1259+D1261+D1263+D1265+D1267+D1269+D1271+D1273+D1275+D1277+D1279+D1281+D1283+D1285</f>
        <v>91</v>
      </c>
      <c r="E1251" s="146">
        <f t="shared" ref="E1251:I1251" si="433">E1253+E1255+E1257+E1259+E1261+E1263+E1265+E1267+E1269+E1271+E1273+E1275+E1277+E1279+E1281+E1283+E1285</f>
        <v>75</v>
      </c>
      <c r="F1251" s="146">
        <f t="shared" si="433"/>
        <v>0</v>
      </c>
      <c r="G1251" s="146">
        <f t="shared" si="433"/>
        <v>0</v>
      </c>
      <c r="H1251" s="146">
        <f t="shared" si="433"/>
        <v>0</v>
      </c>
      <c r="I1251" s="146">
        <f t="shared" si="433"/>
        <v>0</v>
      </c>
    </row>
    <row r="1252" spans="1:9" s="147" customFormat="1">
      <c r="A1252" s="155"/>
      <c r="B1252" s="148" t="s">
        <v>20</v>
      </c>
      <c r="C1252" s="146">
        <f t="shared" si="412"/>
        <v>166</v>
      </c>
      <c r="D1252" s="146">
        <f>D1254+D1256+D1258+D1260+D1262+D1264+D1266+D1268+D1270+D1272+D1274+D1276+D1278+D1280+D1282+D1284+D1286</f>
        <v>91</v>
      </c>
      <c r="E1252" s="146">
        <f t="shared" ref="E1252:I1252" si="434">E1254+E1256+E1258+E1260+E1262+E1264+E1266+E1268+E1270+E1272+E1274+E1276+E1278+E1280+E1282+E1284+E1286</f>
        <v>75</v>
      </c>
      <c r="F1252" s="146">
        <f t="shared" si="434"/>
        <v>0</v>
      </c>
      <c r="G1252" s="146">
        <f t="shared" si="434"/>
        <v>0</v>
      </c>
      <c r="H1252" s="146">
        <f t="shared" si="434"/>
        <v>0</v>
      </c>
      <c r="I1252" s="146">
        <f t="shared" si="434"/>
        <v>0</v>
      </c>
    </row>
    <row r="1253" spans="1:9" s="274" customFormat="1" ht="15">
      <c r="A1253" s="366" t="s">
        <v>393</v>
      </c>
      <c r="B1253" s="299" t="s">
        <v>19</v>
      </c>
      <c r="C1253" s="312">
        <f t="shared" si="412"/>
        <v>3</v>
      </c>
      <c r="D1253" s="312">
        <v>3</v>
      </c>
      <c r="E1253" s="312">
        <v>0</v>
      </c>
      <c r="F1253" s="312">
        <v>0</v>
      </c>
      <c r="G1253" s="312">
        <v>0</v>
      </c>
      <c r="H1253" s="312">
        <v>0</v>
      </c>
      <c r="I1253" s="312">
        <v>0</v>
      </c>
    </row>
    <row r="1254" spans="1:9" s="274" customFormat="1">
      <c r="A1254" s="267"/>
      <c r="B1254" s="282" t="s">
        <v>20</v>
      </c>
      <c r="C1254" s="312">
        <f t="shared" si="412"/>
        <v>3</v>
      </c>
      <c r="D1254" s="312">
        <v>3</v>
      </c>
      <c r="E1254" s="312">
        <v>0</v>
      </c>
      <c r="F1254" s="312">
        <v>0</v>
      </c>
      <c r="G1254" s="312">
        <v>0</v>
      </c>
      <c r="H1254" s="312">
        <v>0</v>
      </c>
      <c r="I1254" s="312">
        <v>0</v>
      </c>
    </row>
    <row r="1255" spans="1:9" s="274" customFormat="1" ht="15">
      <c r="A1255" s="613" t="s">
        <v>394</v>
      </c>
      <c r="B1255" s="299" t="s">
        <v>19</v>
      </c>
      <c r="C1255" s="312">
        <f t="shared" si="412"/>
        <v>2.5</v>
      </c>
      <c r="D1255" s="312">
        <v>2.5</v>
      </c>
      <c r="E1255" s="312">
        <v>0</v>
      </c>
      <c r="F1255" s="312">
        <v>0</v>
      </c>
      <c r="G1255" s="312">
        <v>0</v>
      </c>
      <c r="H1255" s="312">
        <v>0</v>
      </c>
      <c r="I1255" s="312">
        <v>0</v>
      </c>
    </row>
    <row r="1256" spans="1:9" s="274" customFormat="1">
      <c r="A1256" s="267"/>
      <c r="B1256" s="282" t="s">
        <v>20</v>
      </c>
      <c r="C1256" s="312">
        <f t="shared" si="412"/>
        <v>2.5</v>
      </c>
      <c r="D1256" s="312">
        <v>2.5</v>
      </c>
      <c r="E1256" s="312">
        <v>0</v>
      </c>
      <c r="F1256" s="312">
        <v>0</v>
      </c>
      <c r="G1256" s="312">
        <v>0</v>
      </c>
      <c r="H1256" s="312">
        <v>0</v>
      </c>
      <c r="I1256" s="312">
        <v>0</v>
      </c>
    </row>
    <row r="1257" spans="1:9" s="274" customFormat="1" ht="15">
      <c r="A1257" s="366" t="s">
        <v>180</v>
      </c>
      <c r="B1257" s="299" t="s">
        <v>19</v>
      </c>
      <c r="C1257" s="312">
        <f t="shared" si="412"/>
        <v>3.5</v>
      </c>
      <c r="D1257" s="312">
        <v>3.5</v>
      </c>
      <c r="E1257" s="312">
        <v>0</v>
      </c>
      <c r="F1257" s="312">
        <v>0</v>
      </c>
      <c r="G1257" s="312">
        <v>0</v>
      </c>
      <c r="H1257" s="312">
        <v>0</v>
      </c>
      <c r="I1257" s="312">
        <v>0</v>
      </c>
    </row>
    <row r="1258" spans="1:9" s="274" customFormat="1">
      <c r="A1258" s="267"/>
      <c r="B1258" s="282" t="s">
        <v>20</v>
      </c>
      <c r="C1258" s="312">
        <f t="shared" si="412"/>
        <v>3.5</v>
      </c>
      <c r="D1258" s="312">
        <v>3.5</v>
      </c>
      <c r="E1258" s="312">
        <v>0</v>
      </c>
      <c r="F1258" s="312">
        <v>0</v>
      </c>
      <c r="G1258" s="312">
        <v>0</v>
      </c>
      <c r="H1258" s="312">
        <v>0</v>
      </c>
      <c r="I1258" s="312">
        <v>0</v>
      </c>
    </row>
    <row r="1259" spans="1:9" s="274" customFormat="1" ht="15">
      <c r="A1259" s="613" t="s">
        <v>395</v>
      </c>
      <c r="B1259" s="299" t="s">
        <v>19</v>
      </c>
      <c r="C1259" s="312">
        <f t="shared" si="412"/>
        <v>26</v>
      </c>
      <c r="D1259" s="312">
        <v>26</v>
      </c>
      <c r="E1259" s="312">
        <v>0</v>
      </c>
      <c r="F1259" s="312">
        <v>0</v>
      </c>
      <c r="G1259" s="312">
        <v>0</v>
      </c>
      <c r="H1259" s="312">
        <v>0</v>
      </c>
      <c r="I1259" s="312">
        <v>0</v>
      </c>
    </row>
    <row r="1260" spans="1:9" s="274" customFormat="1">
      <c r="A1260" s="267"/>
      <c r="B1260" s="282" t="s">
        <v>20</v>
      </c>
      <c r="C1260" s="312">
        <f t="shared" si="412"/>
        <v>26</v>
      </c>
      <c r="D1260" s="312">
        <v>26</v>
      </c>
      <c r="E1260" s="312">
        <v>0</v>
      </c>
      <c r="F1260" s="312">
        <v>0</v>
      </c>
      <c r="G1260" s="312">
        <v>0</v>
      </c>
      <c r="H1260" s="312">
        <v>0</v>
      </c>
      <c r="I1260" s="312">
        <v>0</v>
      </c>
    </row>
    <row r="1261" spans="1:9" s="274" customFormat="1" ht="15">
      <c r="A1261" s="613" t="s">
        <v>382</v>
      </c>
      <c r="B1261" s="299" t="s">
        <v>19</v>
      </c>
      <c r="C1261" s="312">
        <f t="shared" si="412"/>
        <v>3</v>
      </c>
      <c r="D1261" s="312">
        <v>3</v>
      </c>
      <c r="E1261" s="312">
        <v>0</v>
      </c>
      <c r="F1261" s="312">
        <v>0</v>
      </c>
      <c r="G1261" s="312">
        <v>0</v>
      </c>
      <c r="H1261" s="312">
        <v>0</v>
      </c>
      <c r="I1261" s="312">
        <v>0</v>
      </c>
    </row>
    <row r="1262" spans="1:9" s="253" customFormat="1">
      <c r="A1262" s="68"/>
      <c r="B1262" s="69" t="s">
        <v>20</v>
      </c>
      <c r="C1262" s="71">
        <f t="shared" si="412"/>
        <v>3</v>
      </c>
      <c r="D1262" s="71">
        <v>3</v>
      </c>
      <c r="E1262" s="71">
        <v>0</v>
      </c>
      <c r="F1262" s="71">
        <v>0</v>
      </c>
      <c r="G1262" s="71">
        <v>0</v>
      </c>
      <c r="H1262" s="71">
        <v>0</v>
      </c>
      <c r="I1262" s="71">
        <v>0</v>
      </c>
    </row>
    <row r="1263" spans="1:9" s="274" customFormat="1" ht="15">
      <c r="A1263" s="613" t="s">
        <v>396</v>
      </c>
      <c r="B1263" s="299" t="s">
        <v>19</v>
      </c>
      <c r="C1263" s="312">
        <f t="shared" si="412"/>
        <v>12.5</v>
      </c>
      <c r="D1263" s="312">
        <v>12.5</v>
      </c>
      <c r="E1263" s="312">
        <v>0</v>
      </c>
      <c r="F1263" s="312">
        <v>0</v>
      </c>
      <c r="G1263" s="312">
        <v>0</v>
      </c>
      <c r="H1263" s="312">
        <v>0</v>
      </c>
      <c r="I1263" s="312">
        <v>0</v>
      </c>
    </row>
    <row r="1264" spans="1:9" s="274" customFormat="1">
      <c r="A1264" s="267"/>
      <c r="B1264" s="282" t="s">
        <v>20</v>
      </c>
      <c r="C1264" s="312">
        <f t="shared" si="412"/>
        <v>12.5</v>
      </c>
      <c r="D1264" s="312">
        <v>12.5</v>
      </c>
      <c r="E1264" s="312">
        <v>0</v>
      </c>
      <c r="F1264" s="312">
        <v>0</v>
      </c>
      <c r="G1264" s="312">
        <v>0</v>
      </c>
      <c r="H1264" s="312">
        <v>0</v>
      </c>
      <c r="I1264" s="312">
        <v>0</v>
      </c>
    </row>
    <row r="1265" spans="1:9" s="274" customFormat="1" ht="15">
      <c r="A1265" s="613" t="s">
        <v>240</v>
      </c>
      <c r="B1265" s="299" t="s">
        <v>19</v>
      </c>
      <c r="C1265" s="312">
        <f t="shared" si="412"/>
        <v>3</v>
      </c>
      <c r="D1265" s="312">
        <v>3</v>
      </c>
      <c r="E1265" s="312">
        <v>0</v>
      </c>
      <c r="F1265" s="312">
        <v>0</v>
      </c>
      <c r="G1265" s="312">
        <v>0</v>
      </c>
      <c r="H1265" s="312">
        <v>0</v>
      </c>
      <c r="I1265" s="312">
        <v>0</v>
      </c>
    </row>
    <row r="1266" spans="1:9" s="274" customFormat="1">
      <c r="A1266" s="267"/>
      <c r="B1266" s="282" t="s">
        <v>20</v>
      </c>
      <c r="C1266" s="312">
        <f t="shared" si="412"/>
        <v>3</v>
      </c>
      <c r="D1266" s="312">
        <v>3</v>
      </c>
      <c r="E1266" s="312">
        <v>0</v>
      </c>
      <c r="F1266" s="312">
        <v>0</v>
      </c>
      <c r="G1266" s="312">
        <v>0</v>
      </c>
      <c r="H1266" s="312">
        <v>0</v>
      </c>
      <c r="I1266" s="312">
        <v>0</v>
      </c>
    </row>
    <row r="1267" spans="1:9" s="274" customFormat="1" ht="15">
      <c r="A1267" s="366" t="s">
        <v>397</v>
      </c>
      <c r="B1267" s="299" t="s">
        <v>19</v>
      </c>
      <c r="C1267" s="312">
        <f t="shared" si="412"/>
        <v>3</v>
      </c>
      <c r="D1267" s="312">
        <v>3</v>
      </c>
      <c r="E1267" s="312">
        <v>0</v>
      </c>
      <c r="F1267" s="312">
        <v>0</v>
      </c>
      <c r="G1267" s="312">
        <v>0</v>
      </c>
      <c r="H1267" s="312">
        <v>0</v>
      </c>
      <c r="I1267" s="312">
        <v>0</v>
      </c>
    </row>
    <row r="1268" spans="1:9" s="274" customFormat="1">
      <c r="A1268" s="267"/>
      <c r="B1268" s="282" t="s">
        <v>20</v>
      </c>
      <c r="C1268" s="312">
        <f t="shared" si="412"/>
        <v>3</v>
      </c>
      <c r="D1268" s="312">
        <v>3</v>
      </c>
      <c r="E1268" s="312">
        <v>0</v>
      </c>
      <c r="F1268" s="312">
        <v>0</v>
      </c>
      <c r="G1268" s="312">
        <v>0</v>
      </c>
      <c r="H1268" s="312">
        <v>0</v>
      </c>
      <c r="I1268" s="312">
        <v>0</v>
      </c>
    </row>
    <row r="1269" spans="1:9" s="274" customFormat="1" ht="16.5" customHeight="1">
      <c r="A1269" s="614" t="s">
        <v>398</v>
      </c>
      <c r="B1269" s="299" t="s">
        <v>19</v>
      </c>
      <c r="C1269" s="312">
        <f t="shared" si="412"/>
        <v>34.5</v>
      </c>
      <c r="D1269" s="312">
        <v>34.5</v>
      </c>
      <c r="E1269" s="312">
        <v>0</v>
      </c>
      <c r="F1269" s="312">
        <v>0</v>
      </c>
      <c r="G1269" s="312">
        <v>0</v>
      </c>
      <c r="H1269" s="312">
        <v>0</v>
      </c>
      <c r="I1269" s="312">
        <v>0</v>
      </c>
    </row>
    <row r="1270" spans="1:9" s="274" customFormat="1">
      <c r="A1270" s="267"/>
      <c r="B1270" s="282" t="s">
        <v>20</v>
      </c>
      <c r="C1270" s="312">
        <f t="shared" si="412"/>
        <v>34.5</v>
      </c>
      <c r="D1270" s="312">
        <v>34.5</v>
      </c>
      <c r="E1270" s="312">
        <v>0</v>
      </c>
      <c r="F1270" s="312">
        <v>0</v>
      </c>
      <c r="G1270" s="312">
        <v>0</v>
      </c>
      <c r="H1270" s="312">
        <v>0</v>
      </c>
      <c r="I1270" s="312">
        <v>0</v>
      </c>
    </row>
    <row r="1271" spans="1:9" s="274" customFormat="1" ht="13.5" customHeight="1">
      <c r="A1271" s="615" t="s">
        <v>816</v>
      </c>
      <c r="B1271" s="299" t="s">
        <v>19</v>
      </c>
      <c r="C1271" s="312">
        <f t="shared" ref="C1271:C1274" si="435">D1271+E1271+F1271+G1271+H1271+I1271</f>
        <v>19</v>
      </c>
      <c r="D1271" s="312">
        <f>D1273</f>
        <v>0</v>
      </c>
      <c r="E1271" s="312">
        <v>19</v>
      </c>
      <c r="F1271" s="312">
        <f t="shared" ref="F1271:I1271" si="436">F1273</f>
        <v>0</v>
      </c>
      <c r="G1271" s="312">
        <f t="shared" si="436"/>
        <v>0</v>
      </c>
      <c r="H1271" s="312">
        <f t="shared" si="436"/>
        <v>0</v>
      </c>
      <c r="I1271" s="312">
        <f t="shared" si="436"/>
        <v>0</v>
      </c>
    </row>
    <row r="1272" spans="1:9" s="274" customFormat="1" ht="15.75" customHeight="1">
      <c r="A1272" s="267"/>
      <c r="B1272" s="282" t="s">
        <v>20</v>
      </c>
      <c r="C1272" s="312">
        <f t="shared" si="435"/>
        <v>19</v>
      </c>
      <c r="D1272" s="312">
        <f>D1274</f>
        <v>0</v>
      </c>
      <c r="E1272" s="312">
        <v>19</v>
      </c>
      <c r="F1272" s="312">
        <f t="shared" ref="F1272:I1272" si="437">F1274</f>
        <v>0</v>
      </c>
      <c r="G1272" s="312">
        <f t="shared" si="437"/>
        <v>0</v>
      </c>
      <c r="H1272" s="312">
        <f t="shared" si="437"/>
        <v>0</v>
      </c>
      <c r="I1272" s="312">
        <f t="shared" si="437"/>
        <v>0</v>
      </c>
    </row>
    <row r="1273" spans="1:9" s="274" customFormat="1" ht="15">
      <c r="A1273" s="571" t="s">
        <v>817</v>
      </c>
      <c r="B1273" s="363" t="s">
        <v>19</v>
      </c>
      <c r="C1273" s="312">
        <f t="shared" si="435"/>
        <v>10</v>
      </c>
      <c r="D1273" s="312">
        <v>0</v>
      </c>
      <c r="E1273" s="312">
        <v>10</v>
      </c>
      <c r="F1273" s="312">
        <v>0</v>
      </c>
      <c r="G1273" s="312">
        <v>0</v>
      </c>
      <c r="H1273" s="312">
        <v>0</v>
      </c>
      <c r="I1273" s="312">
        <v>0</v>
      </c>
    </row>
    <row r="1274" spans="1:9" s="253" customFormat="1" ht="12" customHeight="1">
      <c r="A1274" s="68"/>
      <c r="B1274" s="65" t="s">
        <v>20</v>
      </c>
      <c r="C1274" s="71">
        <f t="shared" si="435"/>
        <v>10</v>
      </c>
      <c r="D1274" s="71">
        <v>0</v>
      </c>
      <c r="E1274" s="71">
        <v>10</v>
      </c>
      <c r="F1274" s="71">
        <v>0</v>
      </c>
      <c r="G1274" s="71">
        <v>0</v>
      </c>
      <c r="H1274" s="71">
        <v>0</v>
      </c>
      <c r="I1274" s="71">
        <v>0</v>
      </c>
    </row>
    <row r="1275" spans="1:9" s="274" customFormat="1" ht="15">
      <c r="A1275" s="437" t="s">
        <v>818</v>
      </c>
      <c r="B1275" s="299" t="s">
        <v>19</v>
      </c>
      <c r="C1275" s="312">
        <f t="shared" ref="C1275:C1278" si="438">D1275+E1275+F1275+G1275+H1275+I1275</f>
        <v>20</v>
      </c>
      <c r="D1275" s="312">
        <f>D1277</f>
        <v>0</v>
      </c>
      <c r="E1275" s="312">
        <v>20</v>
      </c>
      <c r="F1275" s="312">
        <f t="shared" ref="F1275:I1275" si="439">F1277</f>
        <v>0</v>
      </c>
      <c r="G1275" s="312">
        <f t="shared" si="439"/>
        <v>0</v>
      </c>
      <c r="H1275" s="312">
        <f t="shared" si="439"/>
        <v>0</v>
      </c>
      <c r="I1275" s="312">
        <f t="shared" si="439"/>
        <v>0</v>
      </c>
    </row>
    <row r="1276" spans="1:9" s="274" customFormat="1">
      <c r="A1276" s="267"/>
      <c r="B1276" s="282" t="s">
        <v>20</v>
      </c>
      <c r="C1276" s="312">
        <f t="shared" si="438"/>
        <v>20</v>
      </c>
      <c r="D1276" s="312">
        <f>D1278</f>
        <v>0</v>
      </c>
      <c r="E1276" s="312">
        <v>20</v>
      </c>
      <c r="F1276" s="312">
        <f t="shared" ref="F1276:I1276" si="440">F1278</f>
        <v>0</v>
      </c>
      <c r="G1276" s="312">
        <f t="shared" si="440"/>
        <v>0</v>
      </c>
      <c r="H1276" s="312">
        <f t="shared" si="440"/>
        <v>0</v>
      </c>
      <c r="I1276" s="312">
        <f t="shared" si="440"/>
        <v>0</v>
      </c>
    </row>
    <row r="1277" spans="1:9" s="274" customFormat="1" ht="15">
      <c r="A1277" s="581" t="s">
        <v>819</v>
      </c>
      <c r="B1277" s="363" t="s">
        <v>19</v>
      </c>
      <c r="C1277" s="312">
        <f t="shared" si="438"/>
        <v>5</v>
      </c>
      <c r="D1277" s="312">
        <v>0</v>
      </c>
      <c r="E1277" s="312">
        <v>5</v>
      </c>
      <c r="F1277" s="312">
        <v>0</v>
      </c>
      <c r="G1277" s="312">
        <v>0</v>
      </c>
      <c r="H1277" s="312">
        <v>0</v>
      </c>
      <c r="I1277" s="312">
        <v>0</v>
      </c>
    </row>
    <row r="1278" spans="1:9" s="274" customFormat="1">
      <c r="A1278" s="267"/>
      <c r="B1278" s="363" t="s">
        <v>20</v>
      </c>
      <c r="C1278" s="312">
        <f t="shared" si="438"/>
        <v>5</v>
      </c>
      <c r="D1278" s="312">
        <v>0</v>
      </c>
      <c r="E1278" s="312">
        <v>5</v>
      </c>
      <c r="F1278" s="312">
        <v>0</v>
      </c>
      <c r="G1278" s="312">
        <v>0</v>
      </c>
      <c r="H1278" s="312">
        <v>0</v>
      </c>
      <c r="I1278" s="312">
        <v>0</v>
      </c>
    </row>
    <row r="1279" spans="1:9" s="274" customFormat="1" ht="15.75" customHeight="1">
      <c r="A1279" s="616" t="s">
        <v>382</v>
      </c>
      <c r="B1279" s="299" t="s">
        <v>19</v>
      </c>
      <c r="C1279" s="312">
        <f t="shared" ref="C1279:C1284" si="441">D1279+E1279+F1279+G1279+H1279+I1279</f>
        <v>3</v>
      </c>
      <c r="D1279" s="312">
        <f>D1281</f>
        <v>0</v>
      </c>
      <c r="E1279" s="312">
        <v>3</v>
      </c>
      <c r="F1279" s="312">
        <f t="shared" ref="F1279:I1279" si="442">F1281</f>
        <v>0</v>
      </c>
      <c r="G1279" s="312">
        <f t="shared" si="442"/>
        <v>0</v>
      </c>
      <c r="H1279" s="312">
        <f t="shared" si="442"/>
        <v>0</v>
      </c>
      <c r="I1279" s="312">
        <f t="shared" si="442"/>
        <v>0</v>
      </c>
    </row>
    <row r="1280" spans="1:9" s="274" customFormat="1" ht="15" customHeight="1">
      <c r="A1280" s="267"/>
      <c r="B1280" s="282" t="s">
        <v>20</v>
      </c>
      <c r="C1280" s="312">
        <f t="shared" si="441"/>
        <v>3</v>
      </c>
      <c r="D1280" s="312">
        <f>D1282</f>
        <v>0</v>
      </c>
      <c r="E1280" s="312">
        <v>3</v>
      </c>
      <c r="F1280" s="312">
        <f t="shared" ref="F1280:I1280" si="443">F1282</f>
        <v>0</v>
      </c>
      <c r="G1280" s="312">
        <f t="shared" si="443"/>
        <v>0</v>
      </c>
      <c r="H1280" s="312">
        <f t="shared" si="443"/>
        <v>0</v>
      </c>
      <c r="I1280" s="312">
        <f t="shared" si="443"/>
        <v>0</v>
      </c>
    </row>
    <row r="1281" spans="1:9" s="274" customFormat="1" ht="15">
      <c r="A1281" s="581" t="s">
        <v>820</v>
      </c>
      <c r="B1281" s="363" t="s">
        <v>19</v>
      </c>
      <c r="C1281" s="312">
        <f t="shared" si="441"/>
        <v>8</v>
      </c>
      <c r="D1281" s="312">
        <v>0</v>
      </c>
      <c r="E1281" s="312">
        <v>8</v>
      </c>
      <c r="F1281" s="312">
        <v>0</v>
      </c>
      <c r="G1281" s="312">
        <v>0</v>
      </c>
      <c r="H1281" s="312">
        <v>0</v>
      </c>
      <c r="I1281" s="312">
        <v>0</v>
      </c>
    </row>
    <row r="1282" spans="1:9" s="253" customFormat="1">
      <c r="A1282" s="68"/>
      <c r="B1282" s="65" t="s">
        <v>20</v>
      </c>
      <c r="C1282" s="71">
        <f t="shared" si="441"/>
        <v>8</v>
      </c>
      <c r="D1282" s="71">
        <v>0</v>
      </c>
      <c r="E1282" s="71">
        <v>8</v>
      </c>
      <c r="F1282" s="71">
        <v>0</v>
      </c>
      <c r="G1282" s="71">
        <v>0</v>
      </c>
      <c r="H1282" s="71">
        <v>0</v>
      </c>
      <c r="I1282" s="71">
        <v>0</v>
      </c>
    </row>
    <row r="1283" spans="1:9" s="274" customFormat="1" ht="15">
      <c r="A1283" s="581" t="s">
        <v>821</v>
      </c>
      <c r="B1283" s="363" t="s">
        <v>19</v>
      </c>
      <c r="C1283" s="312">
        <f t="shared" si="441"/>
        <v>3</v>
      </c>
      <c r="D1283" s="312">
        <v>0</v>
      </c>
      <c r="E1283" s="312">
        <v>3</v>
      </c>
      <c r="F1283" s="312">
        <v>0</v>
      </c>
      <c r="G1283" s="312">
        <v>0</v>
      </c>
      <c r="H1283" s="312">
        <v>0</v>
      </c>
      <c r="I1283" s="312">
        <v>0</v>
      </c>
    </row>
    <row r="1284" spans="1:9" s="274" customFormat="1">
      <c r="A1284" s="267"/>
      <c r="B1284" s="363" t="s">
        <v>20</v>
      </c>
      <c r="C1284" s="312">
        <f t="shared" si="441"/>
        <v>3</v>
      </c>
      <c r="D1284" s="312">
        <v>0</v>
      </c>
      <c r="E1284" s="312">
        <v>3</v>
      </c>
      <c r="F1284" s="312">
        <v>0</v>
      </c>
      <c r="G1284" s="312">
        <v>0</v>
      </c>
      <c r="H1284" s="312">
        <v>0</v>
      </c>
      <c r="I1284" s="312">
        <v>0</v>
      </c>
    </row>
    <row r="1285" spans="1:9" s="274" customFormat="1" ht="15.75" customHeight="1">
      <c r="A1285" s="437" t="s">
        <v>822</v>
      </c>
      <c r="B1285" s="299" t="s">
        <v>19</v>
      </c>
      <c r="C1285" s="312">
        <f t="shared" ref="C1285:C1286" si="444">D1285+E1285+F1285+G1285+H1285+I1285</f>
        <v>7</v>
      </c>
      <c r="D1285" s="312">
        <v>0</v>
      </c>
      <c r="E1285" s="312">
        <v>7</v>
      </c>
      <c r="F1285" s="312">
        <v>0</v>
      </c>
      <c r="G1285" s="312">
        <v>0</v>
      </c>
      <c r="H1285" s="312">
        <v>0</v>
      </c>
      <c r="I1285" s="312">
        <v>0</v>
      </c>
    </row>
    <row r="1286" spans="1:9" s="274" customFormat="1" ht="15" customHeight="1">
      <c r="A1286" s="267"/>
      <c r="B1286" s="282" t="s">
        <v>20</v>
      </c>
      <c r="C1286" s="312">
        <f t="shared" si="444"/>
        <v>7</v>
      </c>
      <c r="D1286" s="312">
        <v>0</v>
      </c>
      <c r="E1286" s="312">
        <v>7</v>
      </c>
      <c r="F1286" s="312">
        <v>0</v>
      </c>
      <c r="G1286" s="312">
        <v>0</v>
      </c>
      <c r="H1286" s="312">
        <v>0</v>
      </c>
      <c r="I1286" s="312">
        <v>0</v>
      </c>
    </row>
    <row r="1287" spans="1:9" s="322" customFormat="1">
      <c r="A1287" s="276" t="s">
        <v>138</v>
      </c>
      <c r="B1287" s="600" t="s">
        <v>19</v>
      </c>
      <c r="C1287" s="378">
        <f t="shared" si="412"/>
        <v>8360.8300000000017</v>
      </c>
      <c r="D1287" s="378">
        <f>D1289+D1291+D1293+D1295+D1297+D1299+D1301+D1303+D1305+D1307+D1309+D1311+D1313+D1315+D1317+D1319+D1321+D1323+D1325+D1327+D1329+D1331+D1333+D1335+D1337+D1339+D1341+D1343+D1345+D1347+D1349+D1351+D1353+D1355+D1357</f>
        <v>163.75</v>
      </c>
      <c r="E1287" s="378">
        <f t="shared" ref="E1287:I1287" si="445">E1289+E1291+E1293+E1295+E1297+E1299+E1301+E1303+E1305+E1307+E1309+E1311+E1313+E1315+E1317+E1319+E1321+E1323+E1325+E1327+E1329+E1331+E1333+E1335+E1337+E1339+E1341+E1343+E1345+E1347+E1349+E1351+E1353+E1355+E1357</f>
        <v>8197.0800000000017</v>
      </c>
      <c r="F1287" s="378">
        <f t="shared" si="445"/>
        <v>0</v>
      </c>
      <c r="G1287" s="378">
        <f t="shared" si="445"/>
        <v>0</v>
      </c>
      <c r="H1287" s="378">
        <f t="shared" si="445"/>
        <v>0</v>
      </c>
      <c r="I1287" s="378">
        <f t="shared" si="445"/>
        <v>0</v>
      </c>
    </row>
    <row r="1288" spans="1:9" s="322" customFormat="1">
      <c r="A1288" s="617"/>
      <c r="B1288" s="375" t="s">
        <v>20</v>
      </c>
      <c r="C1288" s="378">
        <f t="shared" si="412"/>
        <v>8360.8300000000017</v>
      </c>
      <c r="D1288" s="378">
        <f>D1290+D1292+D1294+D1296+D1298+D1300+D1302+D1304+D1306+D1308+D1310+D1312+D1314+D1316+D1318+D1320+D1322+D1324+D1326+D1328+D1330+D1332+D1334+D1336+D1338+D1340+D1342+D1344+D1346+D1348+D1350+D1352+D1354+D1356+D1358</f>
        <v>163.75</v>
      </c>
      <c r="E1288" s="378">
        <f t="shared" ref="E1288:I1288" si="446">E1290+E1292+E1294+E1296+E1298+E1300+E1302+E1304+E1306+E1308+E1310+E1312+E1314+E1316+E1318+E1320+E1322+E1324+E1326+E1328+E1330+E1332+E1334+E1336+E1338+E1340+E1342+E1344+E1346+E1348+E1350+E1352+E1354+E1356+E1358</f>
        <v>8197.0800000000017</v>
      </c>
      <c r="F1288" s="378">
        <f t="shared" si="446"/>
        <v>0</v>
      </c>
      <c r="G1288" s="378">
        <f t="shared" si="446"/>
        <v>0</v>
      </c>
      <c r="H1288" s="378">
        <f t="shared" si="446"/>
        <v>0</v>
      </c>
      <c r="I1288" s="378">
        <f t="shared" si="446"/>
        <v>0</v>
      </c>
    </row>
    <row r="1289" spans="1:9" s="274" customFormat="1" ht="15">
      <c r="A1289" s="441" t="s">
        <v>285</v>
      </c>
      <c r="B1289" s="299" t="s">
        <v>19</v>
      </c>
      <c r="C1289" s="312">
        <f t="shared" si="412"/>
        <v>12.57</v>
      </c>
      <c r="D1289" s="312">
        <f>7.77+4.8</f>
        <v>12.57</v>
      </c>
      <c r="E1289" s="312">
        <v>0</v>
      </c>
      <c r="F1289" s="312">
        <v>0</v>
      </c>
      <c r="G1289" s="312">
        <v>0</v>
      </c>
      <c r="H1289" s="312">
        <v>0</v>
      </c>
      <c r="I1289" s="312">
        <v>0</v>
      </c>
    </row>
    <row r="1290" spans="1:9" s="274" customFormat="1">
      <c r="A1290" s="267"/>
      <c r="B1290" s="282" t="s">
        <v>20</v>
      </c>
      <c r="C1290" s="312">
        <f t="shared" si="412"/>
        <v>12.57</v>
      </c>
      <c r="D1290" s="312">
        <f>7.77+4.8</f>
        <v>12.57</v>
      </c>
      <c r="E1290" s="312">
        <v>0</v>
      </c>
      <c r="F1290" s="312">
        <v>0</v>
      </c>
      <c r="G1290" s="312">
        <v>0</v>
      </c>
      <c r="H1290" s="312">
        <v>0</v>
      </c>
      <c r="I1290" s="312">
        <v>0</v>
      </c>
    </row>
    <row r="1291" spans="1:9" s="274" customFormat="1" ht="15">
      <c r="A1291" s="441" t="s">
        <v>286</v>
      </c>
      <c r="B1291" s="299" t="s">
        <v>19</v>
      </c>
      <c r="C1291" s="312">
        <f t="shared" si="412"/>
        <v>10</v>
      </c>
      <c r="D1291" s="312">
        <v>10</v>
      </c>
      <c r="E1291" s="312">
        <v>0</v>
      </c>
      <c r="F1291" s="312">
        <v>0</v>
      </c>
      <c r="G1291" s="312">
        <v>0</v>
      </c>
      <c r="H1291" s="312">
        <v>0</v>
      </c>
      <c r="I1291" s="312">
        <v>0</v>
      </c>
    </row>
    <row r="1292" spans="1:9" s="121" customFormat="1">
      <c r="A1292" s="68"/>
      <c r="B1292" s="69" t="s">
        <v>20</v>
      </c>
      <c r="C1292" s="71">
        <f t="shared" si="412"/>
        <v>10</v>
      </c>
      <c r="D1292" s="71">
        <v>10</v>
      </c>
      <c r="E1292" s="71">
        <v>0</v>
      </c>
      <c r="F1292" s="71">
        <v>0</v>
      </c>
      <c r="G1292" s="71">
        <v>0</v>
      </c>
      <c r="H1292" s="71">
        <v>0</v>
      </c>
      <c r="I1292" s="71">
        <v>0</v>
      </c>
    </row>
    <row r="1293" spans="1:9" s="274" customFormat="1" ht="15">
      <c r="A1293" s="618" t="s">
        <v>297</v>
      </c>
      <c r="B1293" s="299" t="s">
        <v>19</v>
      </c>
      <c r="C1293" s="312">
        <f t="shared" si="412"/>
        <v>1370</v>
      </c>
      <c r="D1293" s="312">
        <v>0</v>
      </c>
      <c r="E1293" s="312">
        <v>1370</v>
      </c>
      <c r="F1293" s="312">
        <v>0</v>
      </c>
      <c r="G1293" s="312">
        <v>0</v>
      </c>
      <c r="H1293" s="312">
        <v>0</v>
      </c>
      <c r="I1293" s="312">
        <v>0</v>
      </c>
    </row>
    <row r="1294" spans="1:9" s="274" customFormat="1">
      <c r="A1294" s="267"/>
      <c r="B1294" s="282" t="s">
        <v>20</v>
      </c>
      <c r="C1294" s="312">
        <f t="shared" si="412"/>
        <v>1370</v>
      </c>
      <c r="D1294" s="312">
        <v>0</v>
      </c>
      <c r="E1294" s="312">
        <v>1370</v>
      </c>
      <c r="F1294" s="312">
        <v>0</v>
      </c>
      <c r="G1294" s="312">
        <v>0</v>
      </c>
      <c r="H1294" s="312">
        <v>0</v>
      </c>
      <c r="I1294" s="312">
        <v>0</v>
      </c>
    </row>
    <row r="1295" spans="1:9" s="274" customFormat="1" ht="15">
      <c r="A1295" s="618" t="s">
        <v>298</v>
      </c>
      <c r="B1295" s="299" t="s">
        <v>19</v>
      </c>
      <c r="C1295" s="312">
        <f t="shared" si="412"/>
        <v>1087</v>
      </c>
      <c r="D1295" s="312">
        <v>0</v>
      </c>
      <c r="E1295" s="312">
        <v>1087</v>
      </c>
      <c r="F1295" s="312">
        <v>0</v>
      </c>
      <c r="G1295" s="312">
        <v>0</v>
      </c>
      <c r="H1295" s="312">
        <v>0</v>
      </c>
      <c r="I1295" s="312">
        <v>0</v>
      </c>
    </row>
    <row r="1296" spans="1:9" s="274" customFormat="1">
      <c r="A1296" s="267"/>
      <c r="B1296" s="282" t="s">
        <v>20</v>
      </c>
      <c r="C1296" s="312">
        <f t="shared" si="412"/>
        <v>1087</v>
      </c>
      <c r="D1296" s="312">
        <v>0</v>
      </c>
      <c r="E1296" s="312">
        <v>1087</v>
      </c>
      <c r="F1296" s="312">
        <v>0</v>
      </c>
      <c r="G1296" s="312">
        <v>0</v>
      </c>
      <c r="H1296" s="312">
        <v>0</v>
      </c>
      <c r="I1296" s="312">
        <v>0</v>
      </c>
    </row>
    <row r="1297" spans="1:9" s="274" customFormat="1" ht="15">
      <c r="A1297" s="618" t="s">
        <v>299</v>
      </c>
      <c r="B1297" s="299" t="s">
        <v>19</v>
      </c>
      <c r="C1297" s="312">
        <f t="shared" si="412"/>
        <v>1401</v>
      </c>
      <c r="D1297" s="312">
        <v>0</v>
      </c>
      <c r="E1297" s="312">
        <v>1401</v>
      </c>
      <c r="F1297" s="312">
        <v>0</v>
      </c>
      <c r="G1297" s="312">
        <v>0</v>
      </c>
      <c r="H1297" s="312">
        <v>0</v>
      </c>
      <c r="I1297" s="312">
        <v>0</v>
      </c>
    </row>
    <row r="1298" spans="1:9" s="274" customFormat="1">
      <c r="A1298" s="267"/>
      <c r="B1298" s="282" t="s">
        <v>20</v>
      </c>
      <c r="C1298" s="312">
        <f t="shared" si="412"/>
        <v>1401</v>
      </c>
      <c r="D1298" s="312">
        <v>0</v>
      </c>
      <c r="E1298" s="312">
        <v>1401</v>
      </c>
      <c r="F1298" s="312">
        <v>0</v>
      </c>
      <c r="G1298" s="312">
        <v>0</v>
      </c>
      <c r="H1298" s="312">
        <v>0</v>
      </c>
      <c r="I1298" s="312">
        <v>0</v>
      </c>
    </row>
    <row r="1299" spans="1:9" s="274" customFormat="1" ht="15">
      <c r="A1299" s="618" t="s">
        <v>300</v>
      </c>
      <c r="B1299" s="299" t="s">
        <v>19</v>
      </c>
      <c r="C1299" s="312">
        <f t="shared" si="412"/>
        <v>77</v>
      </c>
      <c r="D1299" s="312">
        <v>0</v>
      </c>
      <c r="E1299" s="312">
        <v>77</v>
      </c>
      <c r="F1299" s="312">
        <v>0</v>
      </c>
      <c r="G1299" s="312">
        <v>0</v>
      </c>
      <c r="H1299" s="312">
        <v>0</v>
      </c>
      <c r="I1299" s="312">
        <v>0</v>
      </c>
    </row>
    <row r="1300" spans="1:9" s="121" customFormat="1">
      <c r="A1300" s="68"/>
      <c r="B1300" s="69" t="s">
        <v>20</v>
      </c>
      <c r="C1300" s="71">
        <f t="shared" si="412"/>
        <v>77</v>
      </c>
      <c r="D1300" s="71">
        <v>0</v>
      </c>
      <c r="E1300" s="71">
        <v>77</v>
      </c>
      <c r="F1300" s="71">
        <v>0</v>
      </c>
      <c r="G1300" s="71">
        <v>0</v>
      </c>
      <c r="H1300" s="71">
        <v>0</v>
      </c>
      <c r="I1300" s="71">
        <v>0</v>
      </c>
    </row>
    <row r="1301" spans="1:9" s="274" customFormat="1" ht="15">
      <c r="A1301" s="618" t="s">
        <v>301</v>
      </c>
      <c r="B1301" s="299" t="s">
        <v>19</v>
      </c>
      <c r="C1301" s="312">
        <f t="shared" si="412"/>
        <v>1838</v>
      </c>
      <c r="D1301" s="312">
        <v>0</v>
      </c>
      <c r="E1301" s="312">
        <v>1838</v>
      </c>
      <c r="F1301" s="312">
        <v>0</v>
      </c>
      <c r="G1301" s="312">
        <v>0</v>
      </c>
      <c r="H1301" s="312">
        <v>0</v>
      </c>
      <c r="I1301" s="312">
        <v>0</v>
      </c>
    </row>
    <row r="1302" spans="1:9" s="274" customFormat="1">
      <c r="A1302" s="267"/>
      <c r="B1302" s="282" t="s">
        <v>20</v>
      </c>
      <c r="C1302" s="312">
        <f t="shared" si="412"/>
        <v>1838</v>
      </c>
      <c r="D1302" s="312">
        <v>0</v>
      </c>
      <c r="E1302" s="312">
        <v>1838</v>
      </c>
      <c r="F1302" s="312">
        <v>0</v>
      </c>
      <c r="G1302" s="312">
        <v>0</v>
      </c>
      <c r="H1302" s="312">
        <v>0</v>
      </c>
      <c r="I1302" s="312">
        <v>0</v>
      </c>
    </row>
    <row r="1303" spans="1:9" s="274" customFormat="1" ht="15">
      <c r="A1303" s="618" t="s">
        <v>302</v>
      </c>
      <c r="B1303" s="299" t="s">
        <v>19</v>
      </c>
      <c r="C1303" s="312">
        <f t="shared" si="412"/>
        <v>1498</v>
      </c>
      <c r="D1303" s="312">
        <v>0</v>
      </c>
      <c r="E1303" s="312">
        <v>1498</v>
      </c>
      <c r="F1303" s="312">
        <v>0</v>
      </c>
      <c r="G1303" s="312">
        <v>0</v>
      </c>
      <c r="H1303" s="312">
        <v>0</v>
      </c>
      <c r="I1303" s="312">
        <v>0</v>
      </c>
    </row>
    <row r="1304" spans="1:9" s="274" customFormat="1">
      <c r="A1304" s="267"/>
      <c r="B1304" s="282" t="s">
        <v>20</v>
      </c>
      <c r="C1304" s="312">
        <f t="shared" si="412"/>
        <v>1498</v>
      </c>
      <c r="D1304" s="312">
        <v>0</v>
      </c>
      <c r="E1304" s="312">
        <v>1498</v>
      </c>
      <c r="F1304" s="312">
        <v>0</v>
      </c>
      <c r="G1304" s="312">
        <v>0</v>
      </c>
      <c r="H1304" s="312">
        <v>0</v>
      </c>
      <c r="I1304" s="312">
        <v>0</v>
      </c>
    </row>
    <row r="1305" spans="1:9" s="274" customFormat="1" ht="15">
      <c r="A1305" s="618" t="s">
        <v>303</v>
      </c>
      <c r="B1305" s="299" t="s">
        <v>19</v>
      </c>
      <c r="C1305" s="312">
        <f t="shared" si="412"/>
        <v>316</v>
      </c>
      <c r="D1305" s="312">
        <v>0</v>
      </c>
      <c r="E1305" s="312">
        <v>316</v>
      </c>
      <c r="F1305" s="312">
        <v>0</v>
      </c>
      <c r="G1305" s="312">
        <v>0</v>
      </c>
      <c r="H1305" s="312">
        <v>0</v>
      </c>
      <c r="I1305" s="312">
        <v>0</v>
      </c>
    </row>
    <row r="1306" spans="1:9" s="274" customFormat="1">
      <c r="A1306" s="267"/>
      <c r="B1306" s="282" t="s">
        <v>20</v>
      </c>
      <c r="C1306" s="312">
        <f t="shared" si="412"/>
        <v>316</v>
      </c>
      <c r="D1306" s="312">
        <v>0</v>
      </c>
      <c r="E1306" s="312">
        <v>316</v>
      </c>
      <c r="F1306" s="312">
        <v>0</v>
      </c>
      <c r="G1306" s="312">
        <v>0</v>
      </c>
      <c r="H1306" s="312">
        <v>0</v>
      </c>
      <c r="I1306" s="312">
        <v>0</v>
      </c>
    </row>
    <row r="1307" spans="1:9" s="322" customFormat="1">
      <c r="A1307" s="619" t="s">
        <v>385</v>
      </c>
      <c r="B1307" s="269" t="s">
        <v>19</v>
      </c>
      <c r="C1307" s="250">
        <f t="shared" si="412"/>
        <v>17</v>
      </c>
      <c r="D1307" s="250">
        <v>17</v>
      </c>
      <c r="E1307" s="250">
        <v>0</v>
      </c>
      <c r="F1307" s="250">
        <v>0</v>
      </c>
      <c r="G1307" s="250">
        <v>0</v>
      </c>
      <c r="H1307" s="250">
        <v>0</v>
      </c>
      <c r="I1307" s="250">
        <v>0</v>
      </c>
    </row>
    <row r="1308" spans="1:9" s="274" customFormat="1">
      <c r="A1308" s="267"/>
      <c r="B1308" s="282" t="s">
        <v>20</v>
      </c>
      <c r="C1308" s="312">
        <f t="shared" si="412"/>
        <v>17</v>
      </c>
      <c r="D1308" s="312">
        <v>17</v>
      </c>
      <c r="E1308" s="312">
        <v>0</v>
      </c>
      <c r="F1308" s="312">
        <v>0</v>
      </c>
      <c r="G1308" s="312">
        <v>0</v>
      </c>
      <c r="H1308" s="312">
        <v>0</v>
      </c>
      <c r="I1308" s="312">
        <v>0</v>
      </c>
    </row>
    <row r="1309" spans="1:9" s="322" customFormat="1">
      <c r="A1309" s="260" t="s">
        <v>319</v>
      </c>
      <c r="B1309" s="269" t="s">
        <v>19</v>
      </c>
      <c r="C1309" s="250">
        <f t="shared" si="412"/>
        <v>13.18</v>
      </c>
      <c r="D1309" s="250">
        <v>13.18</v>
      </c>
      <c r="E1309" s="250">
        <v>0</v>
      </c>
      <c r="F1309" s="250">
        <v>0</v>
      </c>
      <c r="G1309" s="250">
        <v>0</v>
      </c>
      <c r="H1309" s="250">
        <v>0</v>
      </c>
      <c r="I1309" s="250">
        <v>0</v>
      </c>
    </row>
    <row r="1310" spans="1:9" s="121" customFormat="1">
      <c r="A1310" s="68"/>
      <c r="B1310" s="69" t="s">
        <v>20</v>
      </c>
      <c r="C1310" s="71">
        <f t="shared" si="412"/>
        <v>13.18</v>
      </c>
      <c r="D1310" s="71">
        <v>13.18</v>
      </c>
      <c r="E1310" s="71">
        <v>0</v>
      </c>
      <c r="F1310" s="71">
        <v>0</v>
      </c>
      <c r="G1310" s="71">
        <v>0</v>
      </c>
      <c r="H1310" s="71">
        <v>0</v>
      </c>
      <c r="I1310" s="71">
        <v>0</v>
      </c>
    </row>
    <row r="1311" spans="1:9" s="322" customFormat="1">
      <c r="A1311" s="619" t="s">
        <v>386</v>
      </c>
      <c r="B1311" s="269" t="s">
        <v>19</v>
      </c>
      <c r="C1311" s="250">
        <f t="shared" si="412"/>
        <v>27</v>
      </c>
      <c r="D1311" s="250">
        <v>27</v>
      </c>
      <c r="E1311" s="250">
        <v>0</v>
      </c>
      <c r="F1311" s="250">
        <v>0</v>
      </c>
      <c r="G1311" s="250">
        <v>0</v>
      </c>
      <c r="H1311" s="250">
        <v>0</v>
      </c>
      <c r="I1311" s="250">
        <v>0</v>
      </c>
    </row>
    <row r="1312" spans="1:9" s="322" customFormat="1">
      <c r="A1312" s="336"/>
      <c r="B1312" s="270" t="s">
        <v>20</v>
      </c>
      <c r="C1312" s="250">
        <f t="shared" si="412"/>
        <v>27</v>
      </c>
      <c r="D1312" s="250">
        <v>27</v>
      </c>
      <c r="E1312" s="250">
        <v>0</v>
      </c>
      <c r="F1312" s="250">
        <v>0</v>
      </c>
      <c r="G1312" s="250">
        <v>0</v>
      </c>
      <c r="H1312" s="250">
        <v>0</v>
      </c>
      <c r="I1312" s="250">
        <v>0</v>
      </c>
    </row>
    <row r="1313" spans="1:9" s="322" customFormat="1">
      <c r="A1313" s="260" t="s">
        <v>320</v>
      </c>
      <c r="B1313" s="269" t="s">
        <v>19</v>
      </c>
      <c r="C1313" s="250">
        <f t="shared" si="412"/>
        <v>16</v>
      </c>
      <c r="D1313" s="250">
        <v>16</v>
      </c>
      <c r="E1313" s="250">
        <v>0</v>
      </c>
      <c r="F1313" s="250">
        <v>0</v>
      </c>
      <c r="G1313" s="250">
        <v>0</v>
      </c>
      <c r="H1313" s="250">
        <v>0</v>
      </c>
      <c r="I1313" s="250">
        <v>0</v>
      </c>
    </row>
    <row r="1314" spans="1:9" s="322" customFormat="1">
      <c r="A1314" s="336"/>
      <c r="B1314" s="270" t="s">
        <v>20</v>
      </c>
      <c r="C1314" s="250">
        <f t="shared" si="412"/>
        <v>16</v>
      </c>
      <c r="D1314" s="250">
        <v>16</v>
      </c>
      <c r="E1314" s="250">
        <v>0</v>
      </c>
      <c r="F1314" s="250">
        <v>0</v>
      </c>
      <c r="G1314" s="250">
        <v>0</v>
      </c>
      <c r="H1314" s="250">
        <v>0</v>
      </c>
      <c r="I1314" s="250">
        <v>0</v>
      </c>
    </row>
    <row r="1315" spans="1:9" s="322" customFormat="1">
      <c r="A1315" s="260" t="s">
        <v>321</v>
      </c>
      <c r="B1315" s="269" t="s">
        <v>19</v>
      </c>
      <c r="C1315" s="250">
        <f t="shared" si="412"/>
        <v>10</v>
      </c>
      <c r="D1315" s="250">
        <v>10</v>
      </c>
      <c r="E1315" s="250">
        <v>0</v>
      </c>
      <c r="F1315" s="250">
        <v>0</v>
      </c>
      <c r="G1315" s="250">
        <v>0</v>
      </c>
      <c r="H1315" s="250">
        <v>0</v>
      </c>
      <c r="I1315" s="250">
        <v>0</v>
      </c>
    </row>
    <row r="1316" spans="1:9" s="322" customFormat="1">
      <c r="A1316" s="336"/>
      <c r="B1316" s="270" t="s">
        <v>20</v>
      </c>
      <c r="C1316" s="250">
        <f t="shared" si="412"/>
        <v>10</v>
      </c>
      <c r="D1316" s="250">
        <v>10</v>
      </c>
      <c r="E1316" s="250">
        <v>0</v>
      </c>
      <c r="F1316" s="250">
        <v>0</v>
      </c>
      <c r="G1316" s="250">
        <v>0</v>
      </c>
      <c r="H1316" s="250">
        <v>0</v>
      </c>
      <c r="I1316" s="250">
        <v>0</v>
      </c>
    </row>
    <row r="1317" spans="1:9" s="322" customFormat="1">
      <c r="A1317" s="260" t="s">
        <v>322</v>
      </c>
      <c r="B1317" s="269" t="s">
        <v>19</v>
      </c>
      <c r="C1317" s="250">
        <f t="shared" si="412"/>
        <v>20</v>
      </c>
      <c r="D1317" s="250">
        <v>20</v>
      </c>
      <c r="E1317" s="250">
        <v>0</v>
      </c>
      <c r="F1317" s="250">
        <v>0</v>
      </c>
      <c r="G1317" s="250">
        <v>0</v>
      </c>
      <c r="H1317" s="250">
        <v>0</v>
      </c>
      <c r="I1317" s="250">
        <v>0</v>
      </c>
    </row>
    <row r="1318" spans="1:9" s="322" customFormat="1">
      <c r="A1318" s="336"/>
      <c r="B1318" s="270" t="s">
        <v>20</v>
      </c>
      <c r="C1318" s="250">
        <f t="shared" si="412"/>
        <v>20</v>
      </c>
      <c r="D1318" s="250">
        <v>20</v>
      </c>
      <c r="E1318" s="250">
        <v>0</v>
      </c>
      <c r="F1318" s="250">
        <v>0</v>
      </c>
      <c r="G1318" s="250">
        <v>0</v>
      </c>
      <c r="H1318" s="250">
        <v>0</v>
      </c>
      <c r="I1318" s="250">
        <v>0</v>
      </c>
    </row>
    <row r="1319" spans="1:9" s="322" customFormat="1">
      <c r="A1319" s="260" t="s">
        <v>323</v>
      </c>
      <c r="B1319" s="269" t="s">
        <v>19</v>
      </c>
      <c r="C1319" s="250">
        <f t="shared" si="412"/>
        <v>11</v>
      </c>
      <c r="D1319" s="250">
        <v>11</v>
      </c>
      <c r="E1319" s="250">
        <v>0</v>
      </c>
      <c r="F1319" s="250">
        <v>0</v>
      </c>
      <c r="G1319" s="250">
        <v>0</v>
      </c>
      <c r="H1319" s="250">
        <v>0</v>
      </c>
      <c r="I1319" s="250">
        <v>0</v>
      </c>
    </row>
    <row r="1320" spans="1:9" s="121" customFormat="1">
      <c r="A1320" s="23"/>
      <c r="B1320" s="28" t="s">
        <v>20</v>
      </c>
      <c r="C1320" s="85">
        <f t="shared" si="412"/>
        <v>11</v>
      </c>
      <c r="D1320" s="85">
        <v>11</v>
      </c>
      <c r="E1320" s="85">
        <v>0</v>
      </c>
      <c r="F1320" s="85">
        <v>0</v>
      </c>
      <c r="G1320" s="85">
        <v>0</v>
      </c>
      <c r="H1320" s="85">
        <v>0</v>
      </c>
      <c r="I1320" s="85">
        <v>0</v>
      </c>
    </row>
    <row r="1321" spans="1:9" s="322" customFormat="1">
      <c r="A1321" s="260" t="s">
        <v>324</v>
      </c>
      <c r="B1321" s="269" t="s">
        <v>19</v>
      </c>
      <c r="C1321" s="250">
        <f t="shared" si="412"/>
        <v>10</v>
      </c>
      <c r="D1321" s="250">
        <v>10</v>
      </c>
      <c r="E1321" s="250">
        <v>0</v>
      </c>
      <c r="F1321" s="250">
        <v>0</v>
      </c>
      <c r="G1321" s="250">
        <v>0</v>
      </c>
      <c r="H1321" s="250">
        <v>0</v>
      </c>
      <c r="I1321" s="250">
        <v>0</v>
      </c>
    </row>
    <row r="1322" spans="1:9" s="322" customFormat="1">
      <c r="A1322" s="336"/>
      <c r="B1322" s="270" t="s">
        <v>20</v>
      </c>
      <c r="C1322" s="250">
        <f t="shared" si="412"/>
        <v>10</v>
      </c>
      <c r="D1322" s="250">
        <v>10</v>
      </c>
      <c r="E1322" s="250">
        <v>0</v>
      </c>
      <c r="F1322" s="250">
        <v>0</v>
      </c>
      <c r="G1322" s="250">
        <v>0</v>
      </c>
      <c r="H1322" s="250">
        <v>0</v>
      </c>
      <c r="I1322" s="250">
        <v>0</v>
      </c>
    </row>
    <row r="1323" spans="1:9" s="322" customFormat="1">
      <c r="A1323" s="619" t="s">
        <v>387</v>
      </c>
      <c r="B1323" s="269" t="s">
        <v>19</v>
      </c>
      <c r="C1323" s="250">
        <f t="shared" si="412"/>
        <v>17</v>
      </c>
      <c r="D1323" s="250">
        <v>17</v>
      </c>
      <c r="E1323" s="250">
        <v>0</v>
      </c>
      <c r="F1323" s="250">
        <v>0</v>
      </c>
      <c r="G1323" s="250">
        <v>0</v>
      </c>
      <c r="H1323" s="250">
        <v>0</v>
      </c>
      <c r="I1323" s="250">
        <v>0</v>
      </c>
    </row>
    <row r="1324" spans="1:9" s="322" customFormat="1">
      <c r="A1324" s="336"/>
      <c r="B1324" s="270" t="s">
        <v>20</v>
      </c>
      <c r="C1324" s="250">
        <f t="shared" si="412"/>
        <v>17</v>
      </c>
      <c r="D1324" s="250">
        <v>17</v>
      </c>
      <c r="E1324" s="250">
        <v>0</v>
      </c>
      <c r="F1324" s="250">
        <v>0</v>
      </c>
      <c r="G1324" s="250">
        <v>0</v>
      </c>
      <c r="H1324" s="250">
        <v>0</v>
      </c>
      <c r="I1324" s="250">
        <v>0</v>
      </c>
    </row>
    <row r="1325" spans="1:9" s="322" customFormat="1">
      <c r="A1325" s="619" t="s">
        <v>325</v>
      </c>
      <c r="B1325" s="269" t="s">
        <v>19</v>
      </c>
      <c r="C1325" s="250">
        <f t="shared" si="412"/>
        <v>4</v>
      </c>
      <c r="D1325" s="250">
        <v>0</v>
      </c>
      <c r="E1325" s="250">
        <v>4</v>
      </c>
      <c r="F1325" s="250">
        <v>0</v>
      </c>
      <c r="G1325" s="250">
        <v>0</v>
      </c>
      <c r="H1325" s="250">
        <v>0</v>
      </c>
      <c r="I1325" s="250">
        <v>0</v>
      </c>
    </row>
    <row r="1326" spans="1:9" s="322" customFormat="1">
      <c r="A1326" s="336"/>
      <c r="B1326" s="270" t="s">
        <v>20</v>
      </c>
      <c r="C1326" s="250">
        <f t="shared" si="412"/>
        <v>4</v>
      </c>
      <c r="D1326" s="250">
        <v>0</v>
      </c>
      <c r="E1326" s="250">
        <v>4</v>
      </c>
      <c r="F1326" s="250">
        <v>0</v>
      </c>
      <c r="G1326" s="250">
        <v>0</v>
      </c>
      <c r="H1326" s="250">
        <v>0</v>
      </c>
      <c r="I1326" s="250">
        <v>0</v>
      </c>
    </row>
    <row r="1327" spans="1:9" s="322" customFormat="1">
      <c r="A1327" s="533" t="s">
        <v>621</v>
      </c>
      <c r="B1327" s="269" t="s">
        <v>19</v>
      </c>
      <c r="C1327" s="250">
        <f t="shared" ref="C1327:C1330" si="447">D1327+E1327+F1327+G1327+H1327+I1327</f>
        <v>16</v>
      </c>
      <c r="D1327" s="250">
        <v>0</v>
      </c>
      <c r="E1327" s="250">
        <v>16</v>
      </c>
      <c r="F1327" s="250">
        <v>0</v>
      </c>
      <c r="G1327" s="250">
        <v>0</v>
      </c>
      <c r="H1327" s="250">
        <v>0</v>
      </c>
      <c r="I1327" s="250">
        <v>0</v>
      </c>
    </row>
    <row r="1328" spans="1:9" s="322" customFormat="1">
      <c r="A1328" s="336"/>
      <c r="B1328" s="270" t="s">
        <v>20</v>
      </c>
      <c r="C1328" s="250">
        <f t="shared" si="447"/>
        <v>16</v>
      </c>
      <c r="D1328" s="250">
        <v>0</v>
      </c>
      <c r="E1328" s="250">
        <v>16</v>
      </c>
      <c r="F1328" s="250">
        <v>0</v>
      </c>
      <c r="G1328" s="250">
        <v>0</v>
      </c>
      <c r="H1328" s="250">
        <v>0</v>
      </c>
      <c r="I1328" s="250">
        <v>0</v>
      </c>
    </row>
    <row r="1329" spans="1:9" s="322" customFormat="1">
      <c r="A1329" s="533" t="s">
        <v>622</v>
      </c>
      <c r="B1329" s="269" t="s">
        <v>19</v>
      </c>
      <c r="C1329" s="250">
        <f t="shared" si="447"/>
        <v>11.27</v>
      </c>
      <c r="D1329" s="250">
        <v>0</v>
      </c>
      <c r="E1329" s="250">
        <v>11.27</v>
      </c>
      <c r="F1329" s="250">
        <v>0</v>
      </c>
      <c r="G1329" s="250">
        <v>0</v>
      </c>
      <c r="H1329" s="250">
        <v>0</v>
      </c>
      <c r="I1329" s="250">
        <v>0</v>
      </c>
    </row>
    <row r="1330" spans="1:9" s="121" customFormat="1">
      <c r="A1330" s="68"/>
      <c r="B1330" s="69" t="s">
        <v>20</v>
      </c>
      <c r="C1330" s="71">
        <f t="shared" si="447"/>
        <v>11.27</v>
      </c>
      <c r="D1330" s="71">
        <v>0</v>
      </c>
      <c r="E1330" s="71">
        <v>11.27</v>
      </c>
      <c r="F1330" s="71">
        <v>0</v>
      </c>
      <c r="G1330" s="71">
        <v>0</v>
      </c>
      <c r="H1330" s="71">
        <v>0</v>
      </c>
      <c r="I1330" s="71">
        <v>0</v>
      </c>
    </row>
    <row r="1331" spans="1:9" s="322" customFormat="1">
      <c r="A1331" s="469" t="s">
        <v>623</v>
      </c>
      <c r="B1331" s="269" t="s">
        <v>19</v>
      </c>
      <c r="C1331" s="250">
        <f t="shared" ref="C1331:C1338" si="448">D1331+E1331+F1331+G1331+H1331+I1331</f>
        <v>13</v>
      </c>
      <c r="D1331" s="250">
        <v>0</v>
      </c>
      <c r="E1331" s="250">
        <v>13</v>
      </c>
      <c r="F1331" s="250">
        <v>0</v>
      </c>
      <c r="G1331" s="250">
        <v>0</v>
      </c>
      <c r="H1331" s="250">
        <v>0</v>
      </c>
      <c r="I1331" s="250">
        <v>0</v>
      </c>
    </row>
    <row r="1332" spans="1:9" s="274" customFormat="1">
      <c r="A1332" s="267"/>
      <c r="B1332" s="282" t="s">
        <v>20</v>
      </c>
      <c r="C1332" s="312">
        <f t="shared" si="448"/>
        <v>13</v>
      </c>
      <c r="D1332" s="312">
        <v>0</v>
      </c>
      <c r="E1332" s="312">
        <v>13</v>
      </c>
      <c r="F1332" s="312">
        <v>0</v>
      </c>
      <c r="G1332" s="312">
        <v>0</v>
      </c>
      <c r="H1332" s="312">
        <v>0</v>
      </c>
      <c r="I1332" s="312">
        <v>0</v>
      </c>
    </row>
    <row r="1333" spans="1:9" s="322" customFormat="1">
      <c r="A1333" s="469" t="s">
        <v>624</v>
      </c>
      <c r="B1333" s="269" t="s">
        <v>19</v>
      </c>
      <c r="C1333" s="250">
        <f t="shared" si="448"/>
        <v>4.5</v>
      </c>
      <c r="D1333" s="250">
        <v>0</v>
      </c>
      <c r="E1333" s="250">
        <v>4.5</v>
      </c>
      <c r="F1333" s="250">
        <v>0</v>
      </c>
      <c r="G1333" s="250">
        <v>0</v>
      </c>
      <c r="H1333" s="250">
        <v>0</v>
      </c>
      <c r="I1333" s="250">
        <v>0</v>
      </c>
    </row>
    <row r="1334" spans="1:9" s="274" customFormat="1">
      <c r="A1334" s="267"/>
      <c r="B1334" s="282" t="s">
        <v>20</v>
      </c>
      <c r="C1334" s="312">
        <f t="shared" si="448"/>
        <v>4.5</v>
      </c>
      <c r="D1334" s="312">
        <v>0</v>
      </c>
      <c r="E1334" s="312">
        <v>4.5</v>
      </c>
      <c r="F1334" s="312">
        <v>0</v>
      </c>
      <c r="G1334" s="312">
        <v>0</v>
      </c>
      <c r="H1334" s="312">
        <v>0</v>
      </c>
      <c r="I1334" s="312">
        <v>0</v>
      </c>
    </row>
    <row r="1335" spans="1:9" s="322" customFormat="1">
      <c r="A1335" s="469" t="s">
        <v>625</v>
      </c>
      <c r="B1335" s="269" t="s">
        <v>19</v>
      </c>
      <c r="C1335" s="250">
        <f t="shared" si="448"/>
        <v>8.6999999999999993</v>
      </c>
      <c r="D1335" s="250">
        <v>0</v>
      </c>
      <c r="E1335" s="250">
        <v>8.6999999999999993</v>
      </c>
      <c r="F1335" s="250">
        <v>0</v>
      </c>
      <c r="G1335" s="250">
        <v>0</v>
      </c>
      <c r="H1335" s="250">
        <v>0</v>
      </c>
      <c r="I1335" s="250">
        <v>0</v>
      </c>
    </row>
    <row r="1336" spans="1:9" s="274" customFormat="1">
      <c r="A1336" s="267"/>
      <c r="B1336" s="282" t="s">
        <v>20</v>
      </c>
      <c r="C1336" s="312">
        <f t="shared" si="448"/>
        <v>8.6999999999999993</v>
      </c>
      <c r="D1336" s="312">
        <v>0</v>
      </c>
      <c r="E1336" s="312">
        <v>8.6999999999999993</v>
      </c>
      <c r="F1336" s="312">
        <v>0</v>
      </c>
      <c r="G1336" s="312">
        <v>0</v>
      </c>
      <c r="H1336" s="312">
        <v>0</v>
      </c>
      <c r="I1336" s="312">
        <v>0</v>
      </c>
    </row>
    <row r="1337" spans="1:9" s="322" customFormat="1" ht="15">
      <c r="A1337" s="437" t="s">
        <v>825</v>
      </c>
      <c r="B1337" s="269" t="s">
        <v>19</v>
      </c>
      <c r="C1337" s="250">
        <f t="shared" si="448"/>
        <v>84</v>
      </c>
      <c r="D1337" s="250">
        <v>0</v>
      </c>
      <c r="E1337" s="250">
        <v>84</v>
      </c>
      <c r="F1337" s="250">
        <v>0</v>
      </c>
      <c r="G1337" s="250">
        <v>0</v>
      </c>
      <c r="H1337" s="250">
        <v>0</v>
      </c>
      <c r="I1337" s="250">
        <v>0</v>
      </c>
    </row>
    <row r="1338" spans="1:9" s="274" customFormat="1">
      <c r="A1338" s="267"/>
      <c r="B1338" s="282" t="s">
        <v>20</v>
      </c>
      <c r="C1338" s="312">
        <f t="shared" si="448"/>
        <v>84</v>
      </c>
      <c r="D1338" s="312">
        <v>0</v>
      </c>
      <c r="E1338" s="312">
        <v>84</v>
      </c>
      <c r="F1338" s="312">
        <v>0</v>
      </c>
      <c r="G1338" s="312">
        <v>0</v>
      </c>
      <c r="H1338" s="312">
        <v>0</v>
      </c>
      <c r="I1338" s="312">
        <v>0</v>
      </c>
    </row>
    <row r="1339" spans="1:9" s="322" customFormat="1">
      <c r="A1339" s="469" t="s">
        <v>626</v>
      </c>
      <c r="B1339" s="269" t="s">
        <v>19</v>
      </c>
      <c r="C1339" s="250">
        <f t="shared" ref="C1339:C1346" si="449">D1339+E1339+F1339+G1339+H1339+I1339</f>
        <v>15</v>
      </c>
      <c r="D1339" s="250">
        <v>0</v>
      </c>
      <c r="E1339" s="250">
        <v>15</v>
      </c>
      <c r="F1339" s="250">
        <v>0</v>
      </c>
      <c r="G1339" s="250">
        <v>0</v>
      </c>
      <c r="H1339" s="250">
        <v>0</v>
      </c>
      <c r="I1339" s="250">
        <v>0</v>
      </c>
    </row>
    <row r="1340" spans="1:9" s="121" customFormat="1">
      <c r="A1340" s="68"/>
      <c r="B1340" s="69" t="s">
        <v>20</v>
      </c>
      <c r="C1340" s="71">
        <f t="shared" si="449"/>
        <v>15</v>
      </c>
      <c r="D1340" s="71">
        <v>0</v>
      </c>
      <c r="E1340" s="71">
        <v>15</v>
      </c>
      <c r="F1340" s="71">
        <v>0</v>
      </c>
      <c r="G1340" s="71">
        <v>0</v>
      </c>
      <c r="H1340" s="71">
        <v>0</v>
      </c>
      <c r="I1340" s="71">
        <v>0</v>
      </c>
    </row>
    <row r="1341" spans="1:9" s="274" customFormat="1">
      <c r="A1341" s="469" t="s">
        <v>197</v>
      </c>
      <c r="B1341" s="299" t="s">
        <v>19</v>
      </c>
      <c r="C1341" s="312">
        <f t="shared" si="449"/>
        <v>8.5</v>
      </c>
      <c r="D1341" s="312">
        <v>0</v>
      </c>
      <c r="E1341" s="312">
        <v>8.5</v>
      </c>
      <c r="F1341" s="312">
        <v>0</v>
      </c>
      <c r="G1341" s="312">
        <v>0</v>
      </c>
      <c r="H1341" s="312">
        <v>0</v>
      </c>
      <c r="I1341" s="312">
        <v>0</v>
      </c>
    </row>
    <row r="1342" spans="1:9" s="274" customFormat="1">
      <c r="A1342" s="267"/>
      <c r="B1342" s="282" t="s">
        <v>20</v>
      </c>
      <c r="C1342" s="312">
        <f t="shared" si="449"/>
        <v>8.5</v>
      </c>
      <c r="D1342" s="312">
        <v>0</v>
      </c>
      <c r="E1342" s="312">
        <v>8.5</v>
      </c>
      <c r="F1342" s="312">
        <v>0</v>
      </c>
      <c r="G1342" s="312">
        <v>0</v>
      </c>
      <c r="H1342" s="312">
        <v>0</v>
      </c>
      <c r="I1342" s="312">
        <v>0</v>
      </c>
    </row>
    <row r="1343" spans="1:9" s="274" customFormat="1">
      <c r="A1343" s="469" t="s">
        <v>627</v>
      </c>
      <c r="B1343" s="299" t="s">
        <v>19</v>
      </c>
      <c r="C1343" s="312">
        <f t="shared" si="449"/>
        <v>6</v>
      </c>
      <c r="D1343" s="312">
        <v>0</v>
      </c>
      <c r="E1343" s="312">
        <v>6</v>
      </c>
      <c r="F1343" s="312">
        <v>0</v>
      </c>
      <c r="G1343" s="312">
        <v>0</v>
      </c>
      <c r="H1343" s="312">
        <v>0</v>
      </c>
      <c r="I1343" s="312">
        <v>0</v>
      </c>
    </row>
    <row r="1344" spans="1:9" s="274" customFormat="1">
      <c r="A1344" s="267"/>
      <c r="B1344" s="282" t="s">
        <v>20</v>
      </c>
      <c r="C1344" s="312">
        <f t="shared" si="449"/>
        <v>6</v>
      </c>
      <c r="D1344" s="312">
        <v>0</v>
      </c>
      <c r="E1344" s="312">
        <v>6</v>
      </c>
      <c r="F1344" s="312">
        <v>0</v>
      </c>
      <c r="G1344" s="312">
        <v>0</v>
      </c>
      <c r="H1344" s="312">
        <v>0</v>
      </c>
      <c r="I1344" s="312">
        <v>0</v>
      </c>
    </row>
    <row r="1345" spans="1:9" s="274" customFormat="1">
      <c r="A1345" s="469" t="s">
        <v>628</v>
      </c>
      <c r="B1345" s="299" t="s">
        <v>19</v>
      </c>
      <c r="C1345" s="312">
        <f t="shared" si="449"/>
        <v>18.8</v>
      </c>
      <c r="D1345" s="312">
        <v>0</v>
      </c>
      <c r="E1345" s="312">
        <v>18.8</v>
      </c>
      <c r="F1345" s="312">
        <v>0</v>
      </c>
      <c r="G1345" s="312">
        <v>0</v>
      </c>
      <c r="H1345" s="312">
        <v>0</v>
      </c>
      <c r="I1345" s="312">
        <v>0</v>
      </c>
    </row>
    <row r="1346" spans="1:9" s="274" customFormat="1">
      <c r="A1346" s="267"/>
      <c r="B1346" s="282" t="s">
        <v>20</v>
      </c>
      <c r="C1346" s="312">
        <f t="shared" si="449"/>
        <v>18.8</v>
      </c>
      <c r="D1346" s="312">
        <v>0</v>
      </c>
      <c r="E1346" s="312">
        <v>18.8</v>
      </c>
      <c r="F1346" s="312">
        <v>0</v>
      </c>
      <c r="G1346" s="312">
        <v>0</v>
      </c>
      <c r="H1346" s="312">
        <v>0</v>
      </c>
      <c r="I1346" s="312">
        <v>0</v>
      </c>
    </row>
    <row r="1347" spans="1:9" s="274" customFormat="1">
      <c r="A1347" s="469" t="s">
        <v>629</v>
      </c>
      <c r="B1347" s="299" t="s">
        <v>19</v>
      </c>
      <c r="C1347" s="312">
        <f t="shared" ref="C1347:C1352" si="450">D1347+E1347+F1347+G1347+H1347+I1347</f>
        <v>33.6</v>
      </c>
      <c r="D1347" s="312">
        <v>0</v>
      </c>
      <c r="E1347" s="312">
        <v>33.6</v>
      </c>
      <c r="F1347" s="312">
        <v>0</v>
      </c>
      <c r="G1347" s="312">
        <v>0</v>
      </c>
      <c r="H1347" s="312">
        <v>0</v>
      </c>
      <c r="I1347" s="312">
        <v>0</v>
      </c>
    </row>
    <row r="1348" spans="1:9" s="274" customFormat="1">
      <c r="A1348" s="267"/>
      <c r="B1348" s="282" t="s">
        <v>20</v>
      </c>
      <c r="C1348" s="312">
        <f t="shared" si="450"/>
        <v>33.6</v>
      </c>
      <c r="D1348" s="312">
        <v>0</v>
      </c>
      <c r="E1348" s="312">
        <v>33.6</v>
      </c>
      <c r="F1348" s="312">
        <v>0</v>
      </c>
      <c r="G1348" s="312">
        <v>0</v>
      </c>
      <c r="H1348" s="312">
        <v>0</v>
      </c>
      <c r="I1348" s="312">
        <v>0</v>
      </c>
    </row>
    <row r="1349" spans="1:9" s="274" customFormat="1">
      <c r="A1349" s="469" t="s">
        <v>630</v>
      </c>
      <c r="B1349" s="299" t="s">
        <v>19</v>
      </c>
      <c r="C1349" s="312">
        <f t="shared" si="450"/>
        <v>65</v>
      </c>
      <c r="D1349" s="312">
        <v>0</v>
      </c>
      <c r="E1349" s="312">
        <v>65</v>
      </c>
      <c r="F1349" s="312">
        <v>0</v>
      </c>
      <c r="G1349" s="312">
        <v>0</v>
      </c>
      <c r="H1349" s="312">
        <v>0</v>
      </c>
      <c r="I1349" s="312">
        <v>0</v>
      </c>
    </row>
    <row r="1350" spans="1:9" s="121" customFormat="1">
      <c r="A1350" s="68"/>
      <c r="B1350" s="69" t="s">
        <v>20</v>
      </c>
      <c r="C1350" s="71">
        <f t="shared" si="450"/>
        <v>65</v>
      </c>
      <c r="D1350" s="71">
        <v>0</v>
      </c>
      <c r="E1350" s="71">
        <v>65</v>
      </c>
      <c r="F1350" s="71">
        <v>0</v>
      </c>
      <c r="G1350" s="71">
        <v>0</v>
      </c>
      <c r="H1350" s="71">
        <v>0</v>
      </c>
      <c r="I1350" s="71">
        <v>0</v>
      </c>
    </row>
    <row r="1351" spans="1:9" s="322" customFormat="1" ht="17.25" customHeight="1">
      <c r="A1351" s="469" t="s">
        <v>631</v>
      </c>
      <c r="B1351" s="269" t="s">
        <v>19</v>
      </c>
      <c r="C1351" s="250">
        <f t="shared" si="450"/>
        <v>61.2</v>
      </c>
      <c r="D1351" s="250">
        <v>0</v>
      </c>
      <c r="E1351" s="250">
        <v>61.2</v>
      </c>
      <c r="F1351" s="250">
        <v>0</v>
      </c>
      <c r="G1351" s="250">
        <v>0</v>
      </c>
      <c r="H1351" s="250">
        <v>0</v>
      </c>
      <c r="I1351" s="250">
        <v>0</v>
      </c>
    </row>
    <row r="1352" spans="1:9" s="274" customFormat="1">
      <c r="A1352" s="267"/>
      <c r="B1352" s="282" t="s">
        <v>20</v>
      </c>
      <c r="C1352" s="312">
        <f t="shared" si="450"/>
        <v>61.2</v>
      </c>
      <c r="D1352" s="312">
        <v>0</v>
      </c>
      <c r="E1352" s="312">
        <v>61.2</v>
      </c>
      <c r="F1352" s="312">
        <v>0</v>
      </c>
      <c r="G1352" s="312">
        <v>0</v>
      </c>
      <c r="H1352" s="312">
        <v>0</v>
      </c>
      <c r="I1352" s="312">
        <v>0</v>
      </c>
    </row>
    <row r="1353" spans="1:9" s="322" customFormat="1" ht="14.25" customHeight="1">
      <c r="A1353" s="469" t="s">
        <v>632</v>
      </c>
      <c r="B1353" s="269" t="s">
        <v>19</v>
      </c>
      <c r="C1353" s="250">
        <f t="shared" ref="C1353:C1354" si="451">D1353+E1353+F1353+G1353+H1353+I1353</f>
        <v>61.2</v>
      </c>
      <c r="D1353" s="250">
        <v>0</v>
      </c>
      <c r="E1353" s="250">
        <v>61.2</v>
      </c>
      <c r="F1353" s="250">
        <v>0</v>
      </c>
      <c r="G1353" s="250">
        <v>0</v>
      </c>
      <c r="H1353" s="250">
        <v>0</v>
      </c>
      <c r="I1353" s="250">
        <v>0</v>
      </c>
    </row>
    <row r="1354" spans="1:9" s="274" customFormat="1">
      <c r="A1354" s="267"/>
      <c r="B1354" s="282" t="s">
        <v>20</v>
      </c>
      <c r="C1354" s="312">
        <f t="shared" si="451"/>
        <v>61.2</v>
      </c>
      <c r="D1354" s="312">
        <v>0</v>
      </c>
      <c r="E1354" s="312">
        <v>61.2</v>
      </c>
      <c r="F1354" s="312">
        <v>0</v>
      </c>
      <c r="G1354" s="312">
        <v>0</v>
      </c>
      <c r="H1354" s="312">
        <v>0</v>
      </c>
      <c r="I1354" s="312">
        <v>0</v>
      </c>
    </row>
    <row r="1355" spans="1:9" s="322" customFormat="1" ht="14.25" customHeight="1">
      <c r="A1355" s="437" t="s">
        <v>823</v>
      </c>
      <c r="B1355" s="269" t="s">
        <v>19</v>
      </c>
      <c r="C1355" s="250">
        <f t="shared" ref="C1355:C1358" si="452">D1355+E1355+F1355+G1355+H1355+I1355</f>
        <v>4.3099999999999996</v>
      </c>
      <c r="D1355" s="250">
        <v>0</v>
      </c>
      <c r="E1355" s="250">
        <v>4.3099999999999996</v>
      </c>
      <c r="F1355" s="250">
        <v>0</v>
      </c>
      <c r="G1355" s="250">
        <v>0</v>
      </c>
      <c r="H1355" s="250">
        <v>0</v>
      </c>
      <c r="I1355" s="250">
        <v>0</v>
      </c>
    </row>
    <row r="1356" spans="1:9" s="121" customFormat="1">
      <c r="A1356" s="68"/>
      <c r="B1356" s="69" t="s">
        <v>20</v>
      </c>
      <c r="C1356" s="71">
        <f t="shared" si="452"/>
        <v>4.3099999999999996</v>
      </c>
      <c r="D1356" s="71">
        <v>0</v>
      </c>
      <c r="E1356" s="71">
        <v>4.3099999999999996</v>
      </c>
      <c r="F1356" s="71">
        <v>0</v>
      </c>
      <c r="G1356" s="71">
        <v>0</v>
      </c>
      <c r="H1356" s="71">
        <v>0</v>
      </c>
      <c r="I1356" s="71">
        <v>0</v>
      </c>
    </row>
    <row r="1357" spans="1:9" s="274" customFormat="1" ht="15.75" customHeight="1">
      <c r="A1357" s="437" t="s">
        <v>824</v>
      </c>
      <c r="B1357" s="299" t="s">
        <v>19</v>
      </c>
      <c r="C1357" s="312">
        <f t="shared" si="452"/>
        <v>195</v>
      </c>
      <c r="D1357" s="312">
        <v>0</v>
      </c>
      <c r="E1357" s="312">
        <v>195</v>
      </c>
      <c r="F1357" s="312">
        <v>0</v>
      </c>
      <c r="G1357" s="312">
        <v>0</v>
      </c>
      <c r="H1357" s="312">
        <v>0</v>
      </c>
      <c r="I1357" s="312">
        <v>0</v>
      </c>
    </row>
    <row r="1358" spans="1:9" s="253" customFormat="1" ht="15" customHeight="1">
      <c r="A1358" s="68"/>
      <c r="B1358" s="69" t="s">
        <v>20</v>
      </c>
      <c r="C1358" s="71">
        <f t="shared" si="452"/>
        <v>195</v>
      </c>
      <c r="D1358" s="71">
        <v>0</v>
      </c>
      <c r="E1358" s="71">
        <v>195</v>
      </c>
      <c r="F1358" s="71">
        <v>0</v>
      </c>
      <c r="G1358" s="71">
        <v>0</v>
      </c>
      <c r="H1358" s="71">
        <v>0</v>
      </c>
      <c r="I1358" s="71">
        <v>0</v>
      </c>
    </row>
    <row r="1359" spans="1:9" s="174" customFormat="1" ht="14.25">
      <c r="A1359" s="386" t="s">
        <v>834</v>
      </c>
      <c r="B1359" s="150" t="s">
        <v>19</v>
      </c>
      <c r="C1359" s="151">
        <f>D1359+E1359+F1359+G1359+H1359+I1359</f>
        <v>36</v>
      </c>
      <c r="D1359" s="151">
        <f>D1361+D1363+D1365+D1367+D1369</f>
        <v>13</v>
      </c>
      <c r="E1359" s="151">
        <f t="shared" ref="E1359:I1359" si="453">E1361+E1363+E1365+E1367+E1369</f>
        <v>23</v>
      </c>
      <c r="F1359" s="151">
        <f t="shared" si="453"/>
        <v>0</v>
      </c>
      <c r="G1359" s="151">
        <f t="shared" si="453"/>
        <v>0</v>
      </c>
      <c r="H1359" s="151">
        <f t="shared" si="453"/>
        <v>0</v>
      </c>
      <c r="I1359" s="151">
        <f t="shared" si="453"/>
        <v>0</v>
      </c>
    </row>
    <row r="1360" spans="1:9" s="174" customFormat="1">
      <c r="A1360" s="49"/>
      <c r="B1360" s="153" t="s">
        <v>20</v>
      </c>
      <c r="C1360" s="151">
        <f>D1360+E1360+F1360+G1360+H1360+I1360</f>
        <v>36</v>
      </c>
      <c r="D1360" s="151">
        <f>D1362+D1364+D1366+D1368+D1370</f>
        <v>13</v>
      </c>
      <c r="E1360" s="151">
        <f t="shared" ref="E1360:I1360" si="454">E1362+E1364+E1366+E1368+E1370</f>
        <v>23</v>
      </c>
      <c r="F1360" s="151">
        <f t="shared" si="454"/>
        <v>0</v>
      </c>
      <c r="G1360" s="151">
        <f t="shared" si="454"/>
        <v>0</v>
      </c>
      <c r="H1360" s="151">
        <f t="shared" si="454"/>
        <v>0</v>
      </c>
      <c r="I1360" s="151">
        <f t="shared" si="454"/>
        <v>0</v>
      </c>
    </row>
    <row r="1361" spans="1:9" s="274" customFormat="1" ht="15">
      <c r="A1361" s="620" t="s">
        <v>240</v>
      </c>
      <c r="B1361" s="299" t="s">
        <v>19</v>
      </c>
      <c r="C1361" s="312">
        <f t="shared" ref="C1361:C1376" si="455">D1361+E1361+F1361+G1361+H1361+I1361</f>
        <v>9</v>
      </c>
      <c r="D1361" s="312">
        <f>4+5</f>
        <v>9</v>
      </c>
      <c r="E1361" s="312">
        <v>0</v>
      </c>
      <c r="F1361" s="312">
        <v>0</v>
      </c>
      <c r="G1361" s="312">
        <v>0</v>
      </c>
      <c r="H1361" s="312">
        <v>0</v>
      </c>
      <c r="I1361" s="312">
        <v>0</v>
      </c>
    </row>
    <row r="1362" spans="1:9" s="274" customFormat="1">
      <c r="A1362" s="267"/>
      <c r="B1362" s="282" t="s">
        <v>20</v>
      </c>
      <c r="C1362" s="312">
        <f t="shared" si="455"/>
        <v>9</v>
      </c>
      <c r="D1362" s="312">
        <f>4+5</f>
        <v>9</v>
      </c>
      <c r="E1362" s="312">
        <v>0</v>
      </c>
      <c r="F1362" s="312">
        <v>0</v>
      </c>
      <c r="G1362" s="312">
        <v>0</v>
      </c>
      <c r="H1362" s="312">
        <v>0</v>
      </c>
      <c r="I1362" s="312">
        <v>0</v>
      </c>
    </row>
    <row r="1363" spans="1:9" s="274" customFormat="1" ht="15">
      <c r="A1363" s="621" t="s">
        <v>382</v>
      </c>
      <c r="B1363" s="299" t="s">
        <v>19</v>
      </c>
      <c r="C1363" s="312">
        <f t="shared" si="455"/>
        <v>4</v>
      </c>
      <c r="D1363" s="312">
        <v>4</v>
      </c>
      <c r="E1363" s="312">
        <v>0</v>
      </c>
      <c r="F1363" s="312">
        <v>0</v>
      </c>
      <c r="G1363" s="312">
        <v>0</v>
      </c>
      <c r="H1363" s="312">
        <v>0</v>
      </c>
      <c r="I1363" s="312">
        <v>0</v>
      </c>
    </row>
    <row r="1364" spans="1:9" s="274" customFormat="1">
      <c r="A1364" s="267"/>
      <c r="B1364" s="282" t="s">
        <v>20</v>
      </c>
      <c r="C1364" s="312">
        <f t="shared" si="455"/>
        <v>4</v>
      </c>
      <c r="D1364" s="312">
        <v>4</v>
      </c>
      <c r="E1364" s="312">
        <v>0</v>
      </c>
      <c r="F1364" s="312">
        <v>0</v>
      </c>
      <c r="G1364" s="312">
        <v>0</v>
      </c>
      <c r="H1364" s="312">
        <v>0</v>
      </c>
      <c r="I1364" s="312">
        <v>0</v>
      </c>
    </row>
    <row r="1365" spans="1:9" s="274" customFormat="1" ht="15">
      <c r="A1365" s="622" t="s">
        <v>831</v>
      </c>
      <c r="B1365" s="299" t="s">
        <v>19</v>
      </c>
      <c r="C1365" s="312">
        <f t="shared" si="455"/>
        <v>9</v>
      </c>
      <c r="D1365" s="312">
        <v>0</v>
      </c>
      <c r="E1365" s="312">
        <v>9</v>
      </c>
      <c r="F1365" s="312">
        <v>0</v>
      </c>
      <c r="G1365" s="312">
        <v>0</v>
      </c>
      <c r="H1365" s="312">
        <v>0</v>
      </c>
      <c r="I1365" s="312">
        <v>0</v>
      </c>
    </row>
    <row r="1366" spans="1:9" s="255" customFormat="1">
      <c r="A1366" s="23"/>
      <c r="B1366" s="28" t="s">
        <v>20</v>
      </c>
      <c r="C1366" s="85">
        <f t="shared" si="455"/>
        <v>9</v>
      </c>
      <c r="D1366" s="85">
        <v>0</v>
      </c>
      <c r="E1366" s="85">
        <v>9</v>
      </c>
      <c r="F1366" s="85">
        <v>0</v>
      </c>
      <c r="G1366" s="85">
        <v>0</v>
      </c>
      <c r="H1366" s="85">
        <v>0</v>
      </c>
      <c r="I1366" s="85">
        <v>0</v>
      </c>
    </row>
    <row r="1367" spans="1:9" s="274" customFormat="1" ht="15">
      <c r="A1367" s="622" t="s">
        <v>832</v>
      </c>
      <c r="B1367" s="299" t="s">
        <v>19</v>
      </c>
      <c r="C1367" s="312">
        <f t="shared" ref="C1367:C1368" si="456">D1367+E1367+F1367+G1367+H1367+I1367</f>
        <v>10</v>
      </c>
      <c r="D1367" s="312">
        <v>0</v>
      </c>
      <c r="E1367" s="312">
        <v>10</v>
      </c>
      <c r="F1367" s="312">
        <v>0</v>
      </c>
      <c r="G1367" s="312">
        <v>0</v>
      </c>
      <c r="H1367" s="312">
        <v>0</v>
      </c>
      <c r="I1367" s="312">
        <v>0</v>
      </c>
    </row>
    <row r="1368" spans="1:9" s="322" customFormat="1">
      <c r="A1368" s="336"/>
      <c r="B1368" s="270" t="s">
        <v>20</v>
      </c>
      <c r="C1368" s="250">
        <f t="shared" si="456"/>
        <v>10</v>
      </c>
      <c r="D1368" s="250">
        <v>0</v>
      </c>
      <c r="E1368" s="250">
        <v>10</v>
      </c>
      <c r="F1368" s="250">
        <v>0</v>
      </c>
      <c r="G1368" s="250">
        <v>0</v>
      </c>
      <c r="H1368" s="250">
        <v>0</v>
      </c>
      <c r="I1368" s="250">
        <v>0</v>
      </c>
    </row>
    <row r="1369" spans="1:9" s="274" customFormat="1" ht="15">
      <c r="A1369" s="622" t="s">
        <v>833</v>
      </c>
      <c r="B1369" s="299" t="s">
        <v>19</v>
      </c>
      <c r="C1369" s="312">
        <f t="shared" ref="C1369:C1370" si="457">D1369+E1369+F1369+G1369+H1369+I1369</f>
        <v>4</v>
      </c>
      <c r="D1369" s="312">
        <v>0</v>
      </c>
      <c r="E1369" s="312">
        <v>4</v>
      </c>
      <c r="F1369" s="312">
        <v>0</v>
      </c>
      <c r="G1369" s="312">
        <v>0</v>
      </c>
      <c r="H1369" s="312">
        <v>0</v>
      </c>
      <c r="I1369" s="312">
        <v>0</v>
      </c>
    </row>
    <row r="1370" spans="1:9" s="255" customFormat="1">
      <c r="A1370" s="23"/>
      <c r="B1370" s="28" t="s">
        <v>20</v>
      </c>
      <c r="C1370" s="85">
        <f t="shared" si="457"/>
        <v>4</v>
      </c>
      <c r="D1370" s="85">
        <v>0</v>
      </c>
      <c r="E1370" s="85">
        <v>4</v>
      </c>
      <c r="F1370" s="85">
        <v>0</v>
      </c>
      <c r="G1370" s="85">
        <v>0</v>
      </c>
      <c r="H1370" s="85">
        <v>0</v>
      </c>
      <c r="I1370" s="85">
        <v>0</v>
      </c>
    </row>
    <row r="1371" spans="1:9" s="253" customFormat="1" ht="15.75">
      <c r="A1371" s="496" t="s">
        <v>607</v>
      </c>
      <c r="B1371" s="70" t="s">
        <v>19</v>
      </c>
      <c r="C1371" s="495">
        <f t="shared" si="455"/>
        <v>32</v>
      </c>
      <c r="D1371" s="495">
        <f>D1373+D1375</f>
        <v>32</v>
      </c>
      <c r="E1371" s="495">
        <f t="shared" ref="E1371:I1372" si="458">E1373+E1375</f>
        <v>0</v>
      </c>
      <c r="F1371" s="495">
        <f t="shared" si="458"/>
        <v>0</v>
      </c>
      <c r="G1371" s="495">
        <f t="shared" si="458"/>
        <v>0</v>
      </c>
      <c r="H1371" s="495">
        <f t="shared" si="458"/>
        <v>0</v>
      </c>
      <c r="I1371" s="495">
        <f t="shared" si="458"/>
        <v>0</v>
      </c>
    </row>
    <row r="1372" spans="1:9" s="121" customFormat="1">
      <c r="A1372" s="68"/>
      <c r="B1372" s="69" t="s">
        <v>20</v>
      </c>
      <c r="C1372" s="495">
        <f t="shared" si="455"/>
        <v>32</v>
      </c>
      <c r="D1372" s="495">
        <f>D1374+D1376</f>
        <v>32</v>
      </c>
      <c r="E1372" s="495">
        <f t="shared" si="458"/>
        <v>0</v>
      </c>
      <c r="F1372" s="495">
        <f t="shared" si="458"/>
        <v>0</v>
      </c>
      <c r="G1372" s="495">
        <f t="shared" si="458"/>
        <v>0</v>
      </c>
      <c r="H1372" s="495">
        <f t="shared" si="458"/>
        <v>0</v>
      </c>
      <c r="I1372" s="495">
        <f t="shared" si="458"/>
        <v>0</v>
      </c>
    </row>
    <row r="1373" spans="1:9" s="274" customFormat="1" ht="15">
      <c r="A1373" s="594" t="s">
        <v>608</v>
      </c>
      <c r="B1373" s="299" t="s">
        <v>19</v>
      </c>
      <c r="C1373" s="312">
        <f t="shared" si="455"/>
        <v>7</v>
      </c>
      <c r="D1373" s="312">
        <v>7</v>
      </c>
      <c r="E1373" s="312">
        <v>0</v>
      </c>
      <c r="F1373" s="312">
        <v>0</v>
      </c>
      <c r="G1373" s="312">
        <v>0</v>
      </c>
      <c r="H1373" s="312">
        <v>0</v>
      </c>
      <c r="I1373" s="312">
        <v>0</v>
      </c>
    </row>
    <row r="1374" spans="1:9" s="274" customFormat="1">
      <c r="A1374" s="267"/>
      <c r="B1374" s="282" t="s">
        <v>20</v>
      </c>
      <c r="C1374" s="312">
        <f t="shared" si="455"/>
        <v>7</v>
      </c>
      <c r="D1374" s="312">
        <v>7</v>
      </c>
      <c r="E1374" s="312">
        <v>0</v>
      </c>
      <c r="F1374" s="312">
        <v>0</v>
      </c>
      <c r="G1374" s="312">
        <v>0</v>
      </c>
      <c r="H1374" s="312">
        <v>0</v>
      </c>
      <c r="I1374" s="312">
        <v>0</v>
      </c>
    </row>
    <row r="1375" spans="1:9" s="274" customFormat="1" ht="15">
      <c r="A1375" s="594" t="s">
        <v>609</v>
      </c>
      <c r="B1375" s="299" t="s">
        <v>19</v>
      </c>
      <c r="C1375" s="312">
        <f t="shared" si="455"/>
        <v>25</v>
      </c>
      <c r="D1375" s="312">
        <v>25</v>
      </c>
      <c r="E1375" s="312">
        <v>0</v>
      </c>
      <c r="F1375" s="312">
        <v>0</v>
      </c>
      <c r="G1375" s="312">
        <v>0</v>
      </c>
      <c r="H1375" s="312">
        <v>0</v>
      </c>
      <c r="I1375" s="312">
        <v>0</v>
      </c>
    </row>
    <row r="1376" spans="1:9" s="121" customFormat="1">
      <c r="A1376" s="68"/>
      <c r="B1376" s="69" t="s">
        <v>20</v>
      </c>
      <c r="C1376" s="71">
        <f t="shared" si="455"/>
        <v>25</v>
      </c>
      <c r="D1376" s="71">
        <v>25</v>
      </c>
      <c r="E1376" s="71">
        <v>0</v>
      </c>
      <c r="F1376" s="71">
        <v>0</v>
      </c>
      <c r="G1376" s="71">
        <v>0</v>
      </c>
      <c r="H1376" s="71">
        <v>0</v>
      </c>
      <c r="I1376" s="71">
        <v>0</v>
      </c>
    </row>
    <row r="1377" spans="1:9" s="174" customFormat="1">
      <c r="A1377" s="417" t="s">
        <v>835</v>
      </c>
      <c r="B1377" s="150" t="s">
        <v>19</v>
      </c>
      <c r="C1377" s="151">
        <f>D1377+E1377+F1377+G1377+H1377+I1377</f>
        <v>589.96</v>
      </c>
      <c r="D1377" s="151">
        <f>D1379+D1381+D1383+D1385+D1387+D1389</f>
        <v>37.96</v>
      </c>
      <c r="E1377" s="151">
        <f t="shared" ref="E1377:I1377" si="459">E1379+E1381+E1383+E1385+E1387+E1389</f>
        <v>552</v>
      </c>
      <c r="F1377" s="151">
        <f t="shared" si="459"/>
        <v>0</v>
      </c>
      <c r="G1377" s="151">
        <f t="shared" si="459"/>
        <v>0</v>
      </c>
      <c r="H1377" s="151">
        <f t="shared" si="459"/>
        <v>0</v>
      </c>
      <c r="I1377" s="151">
        <f t="shared" si="459"/>
        <v>0</v>
      </c>
    </row>
    <row r="1378" spans="1:9" s="174" customFormat="1">
      <c r="A1378" s="49"/>
      <c r="B1378" s="153" t="s">
        <v>20</v>
      </c>
      <c r="C1378" s="151">
        <f>D1378+E1378+F1378+G1378+H1378+I1378</f>
        <v>589.96</v>
      </c>
      <c r="D1378" s="151">
        <f>D1380+D1382+D1384+D1386+D1388+D1390</f>
        <v>37.96</v>
      </c>
      <c r="E1378" s="151">
        <f t="shared" ref="E1378:I1378" si="460">E1380+E1382+E1384+E1386+E1388+E1390</f>
        <v>552</v>
      </c>
      <c r="F1378" s="151">
        <f t="shared" si="460"/>
        <v>0</v>
      </c>
      <c r="G1378" s="151">
        <f t="shared" si="460"/>
        <v>0</v>
      </c>
      <c r="H1378" s="151">
        <f t="shared" si="460"/>
        <v>0</v>
      </c>
      <c r="I1378" s="151">
        <f t="shared" si="460"/>
        <v>0</v>
      </c>
    </row>
    <row r="1379" spans="1:9" s="274" customFormat="1" ht="15">
      <c r="A1379" s="594" t="s">
        <v>296</v>
      </c>
      <c r="B1379" s="299" t="s">
        <v>19</v>
      </c>
      <c r="C1379" s="312">
        <f t="shared" ref="C1379:C1386" si="461">D1379+E1379+F1379+G1379+H1379+I1379</f>
        <v>37.96</v>
      </c>
      <c r="D1379" s="312">
        <f>14.56+23.4</f>
        <v>37.96</v>
      </c>
      <c r="E1379" s="312">
        <v>0</v>
      </c>
      <c r="F1379" s="312">
        <v>0</v>
      </c>
      <c r="G1379" s="312">
        <v>0</v>
      </c>
      <c r="H1379" s="312">
        <v>0</v>
      </c>
      <c r="I1379" s="312">
        <v>0</v>
      </c>
    </row>
    <row r="1380" spans="1:9" s="274" customFormat="1">
      <c r="A1380" s="267"/>
      <c r="B1380" s="282" t="s">
        <v>20</v>
      </c>
      <c r="C1380" s="312">
        <f t="shared" si="461"/>
        <v>37.96</v>
      </c>
      <c r="D1380" s="312">
        <f>14.56+23.4</f>
        <v>37.96</v>
      </c>
      <c r="E1380" s="312">
        <v>0</v>
      </c>
      <c r="F1380" s="312">
        <v>0</v>
      </c>
      <c r="G1380" s="312">
        <v>0</v>
      </c>
      <c r="H1380" s="312">
        <v>0</v>
      </c>
      <c r="I1380" s="312">
        <v>0</v>
      </c>
    </row>
    <row r="1381" spans="1:9" s="274" customFormat="1" ht="15">
      <c r="A1381" s="622" t="s">
        <v>826</v>
      </c>
      <c r="B1381" s="299" t="s">
        <v>19</v>
      </c>
      <c r="C1381" s="312">
        <f t="shared" si="461"/>
        <v>253</v>
      </c>
      <c r="D1381" s="312">
        <v>0</v>
      </c>
      <c r="E1381" s="312">
        <v>253</v>
      </c>
      <c r="F1381" s="312">
        <v>0</v>
      </c>
      <c r="G1381" s="312">
        <v>0</v>
      </c>
      <c r="H1381" s="312">
        <v>0</v>
      </c>
      <c r="I1381" s="312">
        <v>0</v>
      </c>
    </row>
    <row r="1382" spans="1:9" s="322" customFormat="1">
      <c r="A1382" s="336"/>
      <c r="B1382" s="270" t="s">
        <v>20</v>
      </c>
      <c r="C1382" s="250">
        <f t="shared" si="461"/>
        <v>253</v>
      </c>
      <c r="D1382" s="250">
        <v>0</v>
      </c>
      <c r="E1382" s="250">
        <v>253</v>
      </c>
      <c r="F1382" s="250">
        <v>0</v>
      </c>
      <c r="G1382" s="250">
        <v>0</v>
      </c>
      <c r="H1382" s="250">
        <v>0</v>
      </c>
      <c r="I1382" s="250">
        <v>0</v>
      </c>
    </row>
    <row r="1383" spans="1:9" s="274" customFormat="1" ht="15">
      <c r="A1383" s="622" t="s">
        <v>827</v>
      </c>
      <c r="B1383" s="299" t="s">
        <v>19</v>
      </c>
      <c r="C1383" s="312">
        <f t="shared" si="461"/>
        <v>5</v>
      </c>
      <c r="D1383" s="312">
        <v>0</v>
      </c>
      <c r="E1383" s="312">
        <v>5</v>
      </c>
      <c r="F1383" s="312">
        <v>0</v>
      </c>
      <c r="G1383" s="312">
        <v>0</v>
      </c>
      <c r="H1383" s="312">
        <v>0</v>
      </c>
      <c r="I1383" s="312">
        <v>0</v>
      </c>
    </row>
    <row r="1384" spans="1:9" s="322" customFormat="1">
      <c r="A1384" s="336"/>
      <c r="B1384" s="270" t="s">
        <v>20</v>
      </c>
      <c r="C1384" s="250">
        <f t="shared" si="461"/>
        <v>5</v>
      </c>
      <c r="D1384" s="250">
        <v>0</v>
      </c>
      <c r="E1384" s="250">
        <v>5</v>
      </c>
      <c r="F1384" s="250">
        <v>0</v>
      </c>
      <c r="G1384" s="250">
        <v>0</v>
      </c>
      <c r="H1384" s="250">
        <v>0</v>
      </c>
      <c r="I1384" s="250">
        <v>0</v>
      </c>
    </row>
    <row r="1385" spans="1:9" s="274" customFormat="1" ht="15">
      <c r="A1385" s="622" t="s">
        <v>828</v>
      </c>
      <c r="B1385" s="299" t="s">
        <v>19</v>
      </c>
      <c r="C1385" s="312">
        <f t="shared" si="461"/>
        <v>75</v>
      </c>
      <c r="D1385" s="312">
        <v>0</v>
      </c>
      <c r="E1385" s="312">
        <v>75</v>
      </c>
      <c r="F1385" s="312">
        <v>0</v>
      </c>
      <c r="G1385" s="312">
        <v>0</v>
      </c>
      <c r="H1385" s="312">
        <v>0</v>
      </c>
      <c r="I1385" s="312">
        <v>0</v>
      </c>
    </row>
    <row r="1386" spans="1:9" s="322" customFormat="1">
      <c r="A1386" s="336"/>
      <c r="B1386" s="270" t="s">
        <v>20</v>
      </c>
      <c r="C1386" s="250">
        <f t="shared" si="461"/>
        <v>75</v>
      </c>
      <c r="D1386" s="250">
        <v>0</v>
      </c>
      <c r="E1386" s="250">
        <v>75</v>
      </c>
      <c r="F1386" s="250">
        <v>0</v>
      </c>
      <c r="G1386" s="250">
        <v>0</v>
      </c>
      <c r="H1386" s="250">
        <v>0</v>
      </c>
      <c r="I1386" s="250">
        <v>0</v>
      </c>
    </row>
    <row r="1387" spans="1:9" s="274" customFormat="1" ht="15">
      <c r="A1387" s="622" t="s">
        <v>829</v>
      </c>
      <c r="B1387" s="299" t="s">
        <v>19</v>
      </c>
      <c r="C1387" s="312">
        <f t="shared" ref="C1387:C1396" si="462">D1387+E1387+F1387+G1387+H1387+I1387</f>
        <v>206</v>
      </c>
      <c r="D1387" s="312">
        <v>0</v>
      </c>
      <c r="E1387" s="312">
        <v>206</v>
      </c>
      <c r="F1387" s="312">
        <v>0</v>
      </c>
      <c r="G1387" s="312">
        <v>0</v>
      </c>
      <c r="H1387" s="312">
        <v>0</v>
      </c>
      <c r="I1387" s="312">
        <v>0</v>
      </c>
    </row>
    <row r="1388" spans="1:9" s="255" customFormat="1">
      <c r="A1388" s="23"/>
      <c r="B1388" s="28" t="s">
        <v>20</v>
      </c>
      <c r="C1388" s="85">
        <f t="shared" si="462"/>
        <v>206</v>
      </c>
      <c r="D1388" s="85">
        <v>0</v>
      </c>
      <c r="E1388" s="85">
        <v>206</v>
      </c>
      <c r="F1388" s="85">
        <v>0</v>
      </c>
      <c r="G1388" s="85">
        <v>0</v>
      </c>
      <c r="H1388" s="85">
        <v>0</v>
      </c>
      <c r="I1388" s="85">
        <v>0</v>
      </c>
    </row>
    <row r="1389" spans="1:9" s="274" customFormat="1" ht="15">
      <c r="A1389" s="622" t="s">
        <v>830</v>
      </c>
      <c r="B1389" s="299" t="s">
        <v>19</v>
      </c>
      <c r="C1389" s="312">
        <f t="shared" si="462"/>
        <v>13</v>
      </c>
      <c r="D1389" s="312">
        <v>0</v>
      </c>
      <c r="E1389" s="312">
        <v>13</v>
      </c>
      <c r="F1389" s="312">
        <v>0</v>
      </c>
      <c r="G1389" s="312">
        <v>0</v>
      </c>
      <c r="H1389" s="312">
        <v>0</v>
      </c>
      <c r="I1389" s="312">
        <v>0</v>
      </c>
    </row>
    <row r="1390" spans="1:9" s="255" customFormat="1">
      <c r="A1390" s="23"/>
      <c r="B1390" s="28" t="s">
        <v>20</v>
      </c>
      <c r="C1390" s="85">
        <f t="shared" si="462"/>
        <v>13</v>
      </c>
      <c r="D1390" s="85">
        <v>0</v>
      </c>
      <c r="E1390" s="85">
        <v>13</v>
      </c>
      <c r="F1390" s="85">
        <v>0</v>
      </c>
      <c r="G1390" s="85">
        <v>0</v>
      </c>
      <c r="H1390" s="85">
        <v>0</v>
      </c>
      <c r="I1390" s="85">
        <v>0</v>
      </c>
    </row>
    <row r="1391" spans="1:9" s="147" customFormat="1">
      <c r="A1391" s="36" t="s">
        <v>53</v>
      </c>
      <c r="B1391" s="145" t="s">
        <v>19</v>
      </c>
      <c r="C1391" s="146">
        <f t="shared" si="462"/>
        <v>130</v>
      </c>
      <c r="D1391" s="146">
        <f>D1393</f>
        <v>0</v>
      </c>
      <c r="E1391" s="146">
        <f t="shared" ref="E1391:I1391" si="463">E1393</f>
        <v>130</v>
      </c>
      <c r="F1391" s="146">
        <f t="shared" si="463"/>
        <v>0</v>
      </c>
      <c r="G1391" s="146">
        <f t="shared" si="463"/>
        <v>0</v>
      </c>
      <c r="H1391" s="146">
        <f t="shared" si="463"/>
        <v>0</v>
      </c>
      <c r="I1391" s="146">
        <f t="shared" si="463"/>
        <v>0</v>
      </c>
    </row>
    <row r="1392" spans="1:9" s="147" customFormat="1">
      <c r="A1392" s="167"/>
      <c r="B1392" s="148" t="s">
        <v>20</v>
      </c>
      <c r="C1392" s="146">
        <f t="shared" si="462"/>
        <v>130</v>
      </c>
      <c r="D1392" s="146">
        <f>D1394</f>
        <v>0</v>
      </c>
      <c r="E1392" s="146">
        <f t="shared" ref="E1392:I1392" si="464">E1394</f>
        <v>130</v>
      </c>
      <c r="F1392" s="146">
        <f t="shared" si="464"/>
        <v>0</v>
      </c>
      <c r="G1392" s="146">
        <f t="shared" si="464"/>
        <v>0</v>
      </c>
      <c r="H1392" s="146">
        <f t="shared" si="464"/>
        <v>0</v>
      </c>
      <c r="I1392" s="146">
        <f t="shared" si="464"/>
        <v>0</v>
      </c>
    </row>
    <row r="1393" spans="1:9" s="147" customFormat="1">
      <c r="A1393" s="220" t="s">
        <v>93</v>
      </c>
      <c r="B1393" s="145" t="s">
        <v>19</v>
      </c>
      <c r="C1393" s="146">
        <f t="shared" si="462"/>
        <v>130</v>
      </c>
      <c r="D1393" s="146">
        <f>D1395</f>
        <v>0</v>
      </c>
      <c r="E1393" s="146">
        <f t="shared" ref="E1393:I1393" si="465">E1395</f>
        <v>130</v>
      </c>
      <c r="F1393" s="146">
        <f t="shared" si="465"/>
        <v>0</v>
      </c>
      <c r="G1393" s="146">
        <f t="shared" si="465"/>
        <v>0</v>
      </c>
      <c r="H1393" s="146">
        <f t="shared" si="465"/>
        <v>0</v>
      </c>
      <c r="I1393" s="146">
        <f t="shared" si="465"/>
        <v>0</v>
      </c>
    </row>
    <row r="1394" spans="1:9" s="147" customFormat="1">
      <c r="A1394" s="49"/>
      <c r="B1394" s="148" t="s">
        <v>20</v>
      </c>
      <c r="C1394" s="146">
        <f t="shared" si="462"/>
        <v>130</v>
      </c>
      <c r="D1394" s="146">
        <f>D1396</f>
        <v>0</v>
      </c>
      <c r="E1394" s="146">
        <f t="shared" ref="E1394:I1394" si="466">E1396</f>
        <v>130</v>
      </c>
      <c r="F1394" s="146">
        <f t="shared" si="466"/>
        <v>0</v>
      </c>
      <c r="G1394" s="146">
        <f t="shared" si="466"/>
        <v>0</v>
      </c>
      <c r="H1394" s="146">
        <f t="shared" si="466"/>
        <v>0</v>
      </c>
      <c r="I1394" s="146">
        <f t="shared" si="466"/>
        <v>0</v>
      </c>
    </row>
    <row r="1395" spans="1:9" s="274" customFormat="1" ht="14.25">
      <c r="A1395" s="623" t="s">
        <v>973</v>
      </c>
      <c r="B1395" s="299" t="s">
        <v>19</v>
      </c>
      <c r="C1395" s="312">
        <f t="shared" si="462"/>
        <v>130</v>
      </c>
      <c r="D1395" s="312">
        <v>0</v>
      </c>
      <c r="E1395" s="312">
        <v>130</v>
      </c>
      <c r="F1395" s="312">
        <v>0</v>
      </c>
      <c r="G1395" s="312">
        <v>0</v>
      </c>
      <c r="H1395" s="312">
        <v>0</v>
      </c>
      <c r="I1395" s="312">
        <v>0</v>
      </c>
    </row>
    <row r="1396" spans="1:9" s="255" customFormat="1">
      <c r="A1396" s="68"/>
      <c r="B1396" s="28" t="s">
        <v>20</v>
      </c>
      <c r="C1396" s="85">
        <f t="shared" si="462"/>
        <v>130</v>
      </c>
      <c r="D1396" s="85">
        <v>0</v>
      </c>
      <c r="E1396" s="85">
        <v>130</v>
      </c>
      <c r="F1396" s="85">
        <v>0</v>
      </c>
      <c r="G1396" s="85">
        <v>0</v>
      </c>
      <c r="H1396" s="85">
        <v>0</v>
      </c>
      <c r="I1396" s="85">
        <v>0</v>
      </c>
    </row>
    <row r="1397" spans="1:9" s="147" customFormat="1">
      <c r="A1397" s="123" t="s">
        <v>55</v>
      </c>
      <c r="B1397" s="145" t="s">
        <v>19</v>
      </c>
      <c r="C1397" s="146">
        <f t="shared" si="412"/>
        <v>103.8</v>
      </c>
      <c r="D1397" s="146">
        <f>D1399+D1421</f>
        <v>11</v>
      </c>
      <c r="E1397" s="146">
        <f t="shared" ref="E1397:I1397" si="467">E1399+E1421</f>
        <v>92.8</v>
      </c>
      <c r="F1397" s="146">
        <f t="shared" si="467"/>
        <v>0</v>
      </c>
      <c r="G1397" s="146">
        <f t="shared" si="467"/>
        <v>0</v>
      </c>
      <c r="H1397" s="146">
        <f t="shared" si="467"/>
        <v>0</v>
      </c>
      <c r="I1397" s="146">
        <f t="shared" si="467"/>
        <v>0</v>
      </c>
    </row>
    <row r="1398" spans="1:9" s="147" customFormat="1">
      <c r="A1398" s="167"/>
      <c r="B1398" s="148" t="s">
        <v>20</v>
      </c>
      <c r="C1398" s="146">
        <f t="shared" si="412"/>
        <v>103.8</v>
      </c>
      <c r="D1398" s="146">
        <f>D1400+D1422</f>
        <v>11</v>
      </c>
      <c r="E1398" s="146">
        <f t="shared" ref="E1398:I1398" si="468">E1400+E1422</f>
        <v>92.8</v>
      </c>
      <c r="F1398" s="146">
        <f t="shared" si="468"/>
        <v>0</v>
      </c>
      <c r="G1398" s="146">
        <f t="shared" si="468"/>
        <v>0</v>
      </c>
      <c r="H1398" s="146">
        <f t="shared" si="468"/>
        <v>0</v>
      </c>
      <c r="I1398" s="146">
        <f t="shared" si="468"/>
        <v>0</v>
      </c>
    </row>
    <row r="1399" spans="1:9" s="147" customFormat="1">
      <c r="A1399" s="220" t="s">
        <v>93</v>
      </c>
      <c r="B1399" s="145" t="s">
        <v>19</v>
      </c>
      <c r="C1399" s="146">
        <f t="shared" si="412"/>
        <v>95</v>
      </c>
      <c r="D1399" s="146">
        <f>D1401+D1403+D1405+D1407+D1409+D1411+D1413+D1415+D1417+D1419</f>
        <v>11</v>
      </c>
      <c r="E1399" s="146">
        <f t="shared" ref="E1399:H1399" si="469">E1401+E1403+E1405+E1407+E1409+E1411+E1413+E1415+E1417+E1419</f>
        <v>84</v>
      </c>
      <c r="F1399" s="146">
        <f t="shared" si="469"/>
        <v>0</v>
      </c>
      <c r="G1399" s="146">
        <f t="shared" si="469"/>
        <v>0</v>
      </c>
      <c r="H1399" s="146">
        <f t="shared" si="469"/>
        <v>0</v>
      </c>
      <c r="I1399" s="146">
        <f>I1401+I1403+I1405+I1407+I1409+I1411+I1413+I1415+I1417+I1419</f>
        <v>0</v>
      </c>
    </row>
    <row r="1400" spans="1:9" s="147" customFormat="1">
      <c r="A1400" s="49"/>
      <c r="B1400" s="148" t="s">
        <v>20</v>
      </c>
      <c r="C1400" s="146">
        <f t="shared" si="412"/>
        <v>95</v>
      </c>
      <c r="D1400" s="146">
        <f>D1402+D1404+D1406+D1408+D1410+D1412+D1414+D1416+D1418+D1420</f>
        <v>11</v>
      </c>
      <c r="E1400" s="146">
        <f t="shared" ref="E1400:I1400" si="470">E1402+E1404+E1406+E1408+E1410+E1412+E1414+E1416+E1418+E1420</f>
        <v>84</v>
      </c>
      <c r="F1400" s="146">
        <f t="shared" si="470"/>
        <v>0</v>
      </c>
      <c r="G1400" s="146">
        <f t="shared" si="470"/>
        <v>0</v>
      </c>
      <c r="H1400" s="146">
        <f t="shared" si="470"/>
        <v>0</v>
      </c>
      <c r="I1400" s="146">
        <f t="shared" si="470"/>
        <v>0</v>
      </c>
    </row>
    <row r="1401" spans="1:9" s="274" customFormat="1">
      <c r="A1401" s="554" t="s">
        <v>399</v>
      </c>
      <c r="B1401" s="299" t="s">
        <v>19</v>
      </c>
      <c r="C1401" s="312">
        <f t="shared" ref="C1401:C1426" si="471">D1401+E1401+F1401+G1401+H1401+I1401</f>
        <v>1</v>
      </c>
      <c r="D1401" s="312">
        <v>1</v>
      </c>
      <c r="E1401" s="312">
        <v>0</v>
      </c>
      <c r="F1401" s="312">
        <v>0</v>
      </c>
      <c r="G1401" s="312">
        <v>0</v>
      </c>
      <c r="H1401" s="312">
        <v>0</v>
      </c>
      <c r="I1401" s="312">
        <v>0</v>
      </c>
    </row>
    <row r="1402" spans="1:9" s="322" customFormat="1">
      <c r="A1402" s="267"/>
      <c r="B1402" s="270" t="s">
        <v>20</v>
      </c>
      <c r="C1402" s="250">
        <f t="shared" si="471"/>
        <v>1</v>
      </c>
      <c r="D1402" s="250">
        <v>1</v>
      </c>
      <c r="E1402" s="250">
        <v>0</v>
      </c>
      <c r="F1402" s="250">
        <v>0</v>
      </c>
      <c r="G1402" s="250">
        <v>0</v>
      </c>
      <c r="H1402" s="250">
        <v>0</v>
      </c>
      <c r="I1402" s="250">
        <v>0</v>
      </c>
    </row>
    <row r="1403" spans="1:9" s="274" customFormat="1">
      <c r="A1403" s="554" t="s">
        <v>400</v>
      </c>
      <c r="B1403" s="299" t="s">
        <v>19</v>
      </c>
      <c r="C1403" s="312">
        <f t="shared" si="471"/>
        <v>1</v>
      </c>
      <c r="D1403" s="312">
        <v>1</v>
      </c>
      <c r="E1403" s="312">
        <v>0</v>
      </c>
      <c r="F1403" s="312">
        <v>0</v>
      </c>
      <c r="G1403" s="312">
        <v>0</v>
      </c>
      <c r="H1403" s="312">
        <v>0</v>
      </c>
      <c r="I1403" s="312">
        <v>0</v>
      </c>
    </row>
    <row r="1404" spans="1:9" s="322" customFormat="1">
      <c r="A1404" s="267"/>
      <c r="B1404" s="270" t="s">
        <v>20</v>
      </c>
      <c r="C1404" s="250">
        <f t="shared" si="471"/>
        <v>1</v>
      </c>
      <c r="D1404" s="250">
        <v>1</v>
      </c>
      <c r="E1404" s="250">
        <v>0</v>
      </c>
      <c r="F1404" s="250">
        <v>0</v>
      </c>
      <c r="G1404" s="250">
        <v>0</v>
      </c>
      <c r="H1404" s="250">
        <v>0</v>
      </c>
      <c r="I1404" s="250">
        <v>0</v>
      </c>
    </row>
    <row r="1405" spans="1:9" s="274" customFormat="1">
      <c r="A1405" s="554" t="s">
        <v>401</v>
      </c>
      <c r="B1405" s="299" t="s">
        <v>19</v>
      </c>
      <c r="C1405" s="312">
        <f t="shared" si="471"/>
        <v>3</v>
      </c>
      <c r="D1405" s="312">
        <v>3</v>
      </c>
      <c r="E1405" s="312">
        <v>0</v>
      </c>
      <c r="F1405" s="312">
        <v>0</v>
      </c>
      <c r="G1405" s="312">
        <v>0</v>
      </c>
      <c r="H1405" s="312">
        <v>0</v>
      </c>
      <c r="I1405" s="312">
        <v>0</v>
      </c>
    </row>
    <row r="1406" spans="1:9" s="322" customFormat="1">
      <c r="A1406" s="267"/>
      <c r="B1406" s="270" t="s">
        <v>20</v>
      </c>
      <c r="C1406" s="250">
        <f t="shared" si="471"/>
        <v>3</v>
      </c>
      <c r="D1406" s="250">
        <v>3</v>
      </c>
      <c r="E1406" s="250">
        <v>0</v>
      </c>
      <c r="F1406" s="250">
        <v>0</v>
      </c>
      <c r="G1406" s="250">
        <v>0</v>
      </c>
      <c r="H1406" s="250">
        <v>0</v>
      </c>
      <c r="I1406" s="250">
        <v>0</v>
      </c>
    </row>
    <row r="1407" spans="1:9" s="274" customFormat="1">
      <c r="A1407" s="554" t="s">
        <v>402</v>
      </c>
      <c r="B1407" s="299" t="s">
        <v>19</v>
      </c>
      <c r="C1407" s="312">
        <f t="shared" si="471"/>
        <v>6</v>
      </c>
      <c r="D1407" s="312">
        <v>6</v>
      </c>
      <c r="E1407" s="312">
        <v>0</v>
      </c>
      <c r="F1407" s="312">
        <v>0</v>
      </c>
      <c r="G1407" s="312">
        <v>0</v>
      </c>
      <c r="H1407" s="312">
        <v>0</v>
      </c>
      <c r="I1407" s="312">
        <v>0</v>
      </c>
    </row>
    <row r="1408" spans="1:9" s="322" customFormat="1">
      <c r="A1408" s="336"/>
      <c r="B1408" s="270" t="s">
        <v>20</v>
      </c>
      <c r="C1408" s="250">
        <f t="shared" si="471"/>
        <v>6</v>
      </c>
      <c r="D1408" s="250">
        <v>6</v>
      </c>
      <c r="E1408" s="250">
        <v>0</v>
      </c>
      <c r="F1408" s="250">
        <v>0</v>
      </c>
      <c r="G1408" s="250">
        <v>0</v>
      </c>
      <c r="H1408" s="250">
        <v>0</v>
      </c>
      <c r="I1408" s="250">
        <v>0</v>
      </c>
    </row>
    <row r="1409" spans="1:9" s="274" customFormat="1" ht="15">
      <c r="A1409" s="599" t="s">
        <v>836</v>
      </c>
      <c r="B1409" s="299" t="s">
        <v>19</v>
      </c>
      <c r="C1409" s="312">
        <f t="shared" ref="C1409:C1410" si="472">D1409+E1409+F1409+G1409+H1409+I1409</f>
        <v>60</v>
      </c>
      <c r="D1409" s="312">
        <v>0</v>
      </c>
      <c r="E1409" s="312">
        <v>60</v>
      </c>
      <c r="F1409" s="312">
        <v>0</v>
      </c>
      <c r="G1409" s="312">
        <v>0</v>
      </c>
      <c r="H1409" s="312">
        <v>0</v>
      </c>
      <c r="I1409" s="312">
        <v>0</v>
      </c>
    </row>
    <row r="1410" spans="1:9" s="322" customFormat="1">
      <c r="A1410" s="336"/>
      <c r="B1410" s="270" t="s">
        <v>20</v>
      </c>
      <c r="C1410" s="250">
        <f t="shared" si="472"/>
        <v>60</v>
      </c>
      <c r="D1410" s="250">
        <v>0</v>
      </c>
      <c r="E1410" s="250">
        <v>60</v>
      </c>
      <c r="F1410" s="250">
        <v>0</v>
      </c>
      <c r="G1410" s="250">
        <v>0</v>
      </c>
      <c r="H1410" s="250">
        <v>0</v>
      </c>
      <c r="I1410" s="250">
        <v>0</v>
      </c>
    </row>
    <row r="1411" spans="1:9" s="274" customFormat="1" ht="15">
      <c r="A1411" s="599" t="s">
        <v>837</v>
      </c>
      <c r="B1411" s="299" t="s">
        <v>19</v>
      </c>
      <c r="C1411" s="312">
        <f t="shared" ref="C1411:C1414" si="473">D1411+E1411+F1411+G1411+H1411+I1411</f>
        <v>6</v>
      </c>
      <c r="D1411" s="312">
        <v>0</v>
      </c>
      <c r="E1411" s="312">
        <v>6</v>
      </c>
      <c r="F1411" s="312">
        <v>0</v>
      </c>
      <c r="G1411" s="312">
        <v>0</v>
      </c>
      <c r="H1411" s="312">
        <v>0</v>
      </c>
      <c r="I1411" s="312">
        <v>0</v>
      </c>
    </row>
    <row r="1412" spans="1:9" s="255" customFormat="1">
      <c r="A1412" s="23"/>
      <c r="B1412" s="28" t="s">
        <v>20</v>
      </c>
      <c r="C1412" s="85">
        <f t="shared" si="473"/>
        <v>6</v>
      </c>
      <c r="D1412" s="85">
        <v>0</v>
      </c>
      <c r="E1412" s="85">
        <v>6</v>
      </c>
      <c r="F1412" s="85">
        <v>0</v>
      </c>
      <c r="G1412" s="85">
        <v>0</v>
      </c>
      <c r="H1412" s="85">
        <v>0</v>
      </c>
      <c r="I1412" s="85">
        <v>0</v>
      </c>
    </row>
    <row r="1413" spans="1:9" s="274" customFormat="1" ht="15">
      <c r="A1413" s="599" t="s">
        <v>838</v>
      </c>
      <c r="B1413" s="299" t="s">
        <v>19</v>
      </c>
      <c r="C1413" s="312">
        <f t="shared" si="473"/>
        <v>3</v>
      </c>
      <c r="D1413" s="312">
        <v>0</v>
      </c>
      <c r="E1413" s="312">
        <v>3</v>
      </c>
      <c r="F1413" s="312">
        <v>0</v>
      </c>
      <c r="G1413" s="312">
        <v>0</v>
      </c>
      <c r="H1413" s="312">
        <v>0</v>
      </c>
      <c r="I1413" s="312">
        <v>0</v>
      </c>
    </row>
    <row r="1414" spans="1:9" s="322" customFormat="1">
      <c r="A1414" s="336"/>
      <c r="B1414" s="270" t="s">
        <v>20</v>
      </c>
      <c r="C1414" s="250">
        <f t="shared" si="473"/>
        <v>3</v>
      </c>
      <c r="D1414" s="250">
        <v>0</v>
      </c>
      <c r="E1414" s="250">
        <v>3</v>
      </c>
      <c r="F1414" s="250">
        <v>0</v>
      </c>
      <c r="G1414" s="250">
        <v>0</v>
      </c>
      <c r="H1414" s="250">
        <v>0</v>
      </c>
      <c r="I1414" s="250">
        <v>0</v>
      </c>
    </row>
    <row r="1415" spans="1:9" s="274" customFormat="1" ht="15">
      <c r="A1415" s="599" t="s">
        <v>839</v>
      </c>
      <c r="B1415" s="299" t="s">
        <v>19</v>
      </c>
      <c r="C1415" s="312">
        <f t="shared" ref="C1415:C1418" si="474">D1415+E1415+F1415+G1415+H1415+I1415</f>
        <v>10</v>
      </c>
      <c r="D1415" s="312">
        <v>0</v>
      </c>
      <c r="E1415" s="312">
        <v>10</v>
      </c>
      <c r="F1415" s="312">
        <v>0</v>
      </c>
      <c r="G1415" s="312">
        <v>0</v>
      </c>
      <c r="H1415" s="312">
        <v>0</v>
      </c>
      <c r="I1415" s="312">
        <v>0</v>
      </c>
    </row>
    <row r="1416" spans="1:9" s="322" customFormat="1">
      <c r="A1416" s="336"/>
      <c r="B1416" s="270" t="s">
        <v>20</v>
      </c>
      <c r="C1416" s="250">
        <f t="shared" si="474"/>
        <v>10</v>
      </c>
      <c r="D1416" s="250">
        <v>0</v>
      </c>
      <c r="E1416" s="250">
        <v>10</v>
      </c>
      <c r="F1416" s="250">
        <v>0</v>
      </c>
      <c r="G1416" s="250">
        <v>0</v>
      </c>
      <c r="H1416" s="250">
        <v>0</v>
      </c>
      <c r="I1416" s="250">
        <v>0</v>
      </c>
    </row>
    <row r="1417" spans="1:9" s="274" customFormat="1" ht="15">
      <c r="A1417" s="437" t="s">
        <v>840</v>
      </c>
      <c r="B1417" s="299" t="s">
        <v>19</v>
      </c>
      <c r="C1417" s="312">
        <f t="shared" si="474"/>
        <v>4</v>
      </c>
      <c r="D1417" s="312">
        <v>0</v>
      </c>
      <c r="E1417" s="312">
        <v>4</v>
      </c>
      <c r="F1417" s="312">
        <v>0</v>
      </c>
      <c r="G1417" s="312">
        <v>0</v>
      </c>
      <c r="H1417" s="312">
        <v>0</v>
      </c>
      <c r="I1417" s="312">
        <v>0</v>
      </c>
    </row>
    <row r="1418" spans="1:9" s="322" customFormat="1">
      <c r="A1418" s="336"/>
      <c r="B1418" s="270" t="s">
        <v>20</v>
      </c>
      <c r="C1418" s="250">
        <f t="shared" si="474"/>
        <v>4</v>
      </c>
      <c r="D1418" s="250">
        <v>0</v>
      </c>
      <c r="E1418" s="250">
        <v>4</v>
      </c>
      <c r="F1418" s="250">
        <v>0</v>
      </c>
      <c r="G1418" s="250">
        <v>0</v>
      </c>
      <c r="H1418" s="250">
        <v>0</v>
      </c>
      <c r="I1418" s="250">
        <v>0</v>
      </c>
    </row>
    <row r="1419" spans="1:9" s="274" customFormat="1" ht="15">
      <c r="A1419" s="437" t="s">
        <v>841</v>
      </c>
      <c r="B1419" s="299" t="s">
        <v>19</v>
      </c>
      <c r="C1419" s="312">
        <f t="shared" ref="C1419:C1420" si="475">D1419+E1419+F1419+G1419+H1419+I1419</f>
        <v>1</v>
      </c>
      <c r="D1419" s="312">
        <v>0</v>
      </c>
      <c r="E1419" s="312">
        <v>1</v>
      </c>
      <c r="F1419" s="312">
        <v>0</v>
      </c>
      <c r="G1419" s="312">
        <v>0</v>
      </c>
      <c r="H1419" s="312">
        <v>0</v>
      </c>
      <c r="I1419" s="312">
        <v>0</v>
      </c>
    </row>
    <row r="1420" spans="1:9" s="255" customFormat="1">
      <c r="A1420" s="23"/>
      <c r="B1420" s="28" t="s">
        <v>20</v>
      </c>
      <c r="C1420" s="85">
        <f t="shared" si="475"/>
        <v>1</v>
      </c>
      <c r="D1420" s="85">
        <v>0</v>
      </c>
      <c r="E1420" s="85">
        <v>1</v>
      </c>
      <c r="F1420" s="85">
        <v>0</v>
      </c>
      <c r="G1420" s="85">
        <v>0</v>
      </c>
      <c r="H1420" s="85">
        <v>0</v>
      </c>
      <c r="I1420" s="85">
        <v>0</v>
      </c>
    </row>
    <row r="1421" spans="1:9" s="255" customFormat="1">
      <c r="A1421" s="114" t="s">
        <v>138</v>
      </c>
      <c r="B1421" s="26" t="s">
        <v>19</v>
      </c>
      <c r="C1421" s="85">
        <f t="shared" si="471"/>
        <v>8.8000000000000007</v>
      </c>
      <c r="D1421" s="71">
        <f>D1423+D1425</f>
        <v>0</v>
      </c>
      <c r="E1421" s="71">
        <f t="shared" ref="E1421:I1421" si="476">E1423+E1425</f>
        <v>8.8000000000000007</v>
      </c>
      <c r="F1421" s="71">
        <f t="shared" si="476"/>
        <v>0</v>
      </c>
      <c r="G1421" s="71">
        <f t="shared" si="476"/>
        <v>0</v>
      </c>
      <c r="H1421" s="71">
        <f t="shared" si="476"/>
        <v>0</v>
      </c>
      <c r="I1421" s="71">
        <f t="shared" si="476"/>
        <v>0</v>
      </c>
    </row>
    <row r="1422" spans="1:9" s="121" customFormat="1">
      <c r="A1422" s="68"/>
      <c r="B1422" s="69" t="s">
        <v>20</v>
      </c>
      <c r="C1422" s="71">
        <f t="shared" si="471"/>
        <v>8.8000000000000007</v>
      </c>
      <c r="D1422" s="71">
        <f>D1424+D1426</f>
        <v>0</v>
      </c>
      <c r="E1422" s="71">
        <f t="shared" ref="E1422:I1422" si="477">E1424+E1426</f>
        <v>8.8000000000000007</v>
      </c>
      <c r="F1422" s="71">
        <f t="shared" si="477"/>
        <v>0</v>
      </c>
      <c r="G1422" s="71">
        <f t="shared" si="477"/>
        <v>0</v>
      </c>
      <c r="H1422" s="71">
        <f t="shared" si="477"/>
        <v>0</v>
      </c>
      <c r="I1422" s="71">
        <f t="shared" si="477"/>
        <v>0</v>
      </c>
    </row>
    <row r="1423" spans="1:9" s="322" customFormat="1">
      <c r="A1423" s="469" t="s">
        <v>842</v>
      </c>
      <c r="B1423" s="269" t="s">
        <v>19</v>
      </c>
      <c r="C1423" s="250">
        <f t="shared" si="471"/>
        <v>6</v>
      </c>
      <c r="D1423" s="250">
        <v>0</v>
      </c>
      <c r="E1423" s="250">
        <v>6</v>
      </c>
      <c r="F1423" s="250">
        <v>0</v>
      </c>
      <c r="G1423" s="250">
        <v>0</v>
      </c>
      <c r="H1423" s="250">
        <v>0</v>
      </c>
      <c r="I1423" s="250">
        <v>0</v>
      </c>
    </row>
    <row r="1424" spans="1:9" s="274" customFormat="1">
      <c r="A1424" s="267"/>
      <c r="B1424" s="282" t="s">
        <v>20</v>
      </c>
      <c r="C1424" s="312">
        <f t="shared" si="471"/>
        <v>6</v>
      </c>
      <c r="D1424" s="312">
        <v>0</v>
      </c>
      <c r="E1424" s="312">
        <v>6</v>
      </c>
      <c r="F1424" s="312">
        <v>0</v>
      </c>
      <c r="G1424" s="312">
        <v>0</v>
      </c>
      <c r="H1424" s="312">
        <v>0</v>
      </c>
      <c r="I1424" s="312">
        <v>0</v>
      </c>
    </row>
    <row r="1425" spans="1:13" s="274" customFormat="1" ht="15">
      <c r="A1425" s="437" t="s">
        <v>843</v>
      </c>
      <c r="B1425" s="299" t="s">
        <v>19</v>
      </c>
      <c r="C1425" s="312">
        <f t="shared" si="471"/>
        <v>2.8</v>
      </c>
      <c r="D1425" s="312">
        <v>0</v>
      </c>
      <c r="E1425" s="312">
        <v>2.8</v>
      </c>
      <c r="F1425" s="312">
        <v>0</v>
      </c>
      <c r="G1425" s="312">
        <v>0</v>
      </c>
      <c r="H1425" s="312">
        <v>0</v>
      </c>
      <c r="I1425" s="312">
        <v>0</v>
      </c>
    </row>
    <row r="1426" spans="1:13" s="255" customFormat="1">
      <c r="A1426" s="23"/>
      <c r="B1426" s="28" t="s">
        <v>20</v>
      </c>
      <c r="C1426" s="85">
        <f t="shared" si="471"/>
        <v>2.8</v>
      </c>
      <c r="D1426" s="85">
        <v>0</v>
      </c>
      <c r="E1426" s="85">
        <v>2.8</v>
      </c>
      <c r="F1426" s="85">
        <v>0</v>
      </c>
      <c r="G1426" s="85">
        <v>0</v>
      </c>
      <c r="H1426" s="85">
        <v>0</v>
      </c>
      <c r="I1426" s="85">
        <v>0</v>
      </c>
    </row>
    <row r="1427" spans="1:13">
      <c r="A1427" s="834" t="s">
        <v>495</v>
      </c>
      <c r="B1427" s="835"/>
      <c r="C1427" s="835"/>
      <c r="D1427" s="835"/>
      <c r="E1427" s="835"/>
      <c r="F1427" s="835"/>
      <c r="G1427" s="835"/>
      <c r="H1427" s="835"/>
      <c r="I1427" s="836"/>
    </row>
    <row r="1428" spans="1:13">
      <c r="A1428" s="33" t="s">
        <v>22</v>
      </c>
      <c r="B1428" s="201" t="s">
        <v>19</v>
      </c>
      <c r="C1428" s="57">
        <f t="shared" ref="C1428:C1471" si="478">D1428+E1428+F1428+G1428+H1428+I1428</f>
        <v>1905.65</v>
      </c>
      <c r="D1428" s="57">
        <f t="shared" ref="D1428:I1429" si="479">D1430+D1464</f>
        <v>1517.04</v>
      </c>
      <c r="E1428" s="57">
        <f t="shared" si="479"/>
        <v>215</v>
      </c>
      <c r="F1428" s="57">
        <f t="shared" si="479"/>
        <v>0</v>
      </c>
      <c r="G1428" s="57">
        <f t="shared" si="479"/>
        <v>0</v>
      </c>
      <c r="H1428" s="57">
        <f t="shared" si="479"/>
        <v>0</v>
      </c>
      <c r="I1428" s="57">
        <f t="shared" si="479"/>
        <v>173.61</v>
      </c>
    </row>
    <row r="1429" spans="1:13">
      <c r="A1429" s="23" t="s">
        <v>46</v>
      </c>
      <c r="B1429" s="202" t="s">
        <v>20</v>
      </c>
      <c r="C1429" s="57">
        <f t="shared" si="478"/>
        <v>1905.65</v>
      </c>
      <c r="D1429" s="57">
        <f t="shared" si="479"/>
        <v>1517.04</v>
      </c>
      <c r="E1429" s="57">
        <f t="shared" si="479"/>
        <v>215</v>
      </c>
      <c r="F1429" s="57">
        <f t="shared" si="479"/>
        <v>0</v>
      </c>
      <c r="G1429" s="57">
        <f t="shared" si="479"/>
        <v>0</v>
      </c>
      <c r="H1429" s="57">
        <f t="shared" si="479"/>
        <v>0</v>
      </c>
      <c r="I1429" s="57">
        <f t="shared" si="479"/>
        <v>173.61</v>
      </c>
    </row>
    <row r="1430" spans="1:13" s="112" customFormat="1">
      <c r="A1430" s="63" t="s">
        <v>35</v>
      </c>
      <c r="B1430" s="150" t="s">
        <v>19</v>
      </c>
      <c r="C1430" s="151">
        <f t="shared" si="478"/>
        <v>1407.15</v>
      </c>
      <c r="D1430" s="151">
        <f t="shared" ref="D1430:I1431" si="480">D1438+D1432</f>
        <v>1157.54</v>
      </c>
      <c r="E1430" s="151">
        <f t="shared" si="480"/>
        <v>76</v>
      </c>
      <c r="F1430" s="151">
        <f t="shared" si="480"/>
        <v>0</v>
      </c>
      <c r="G1430" s="151">
        <f t="shared" si="480"/>
        <v>0</v>
      </c>
      <c r="H1430" s="151">
        <f t="shared" si="480"/>
        <v>0</v>
      </c>
      <c r="I1430" s="151">
        <f t="shared" si="480"/>
        <v>173.61</v>
      </c>
    </row>
    <row r="1431" spans="1:13" s="112" customFormat="1">
      <c r="A1431" s="152" t="s">
        <v>56</v>
      </c>
      <c r="B1431" s="153" t="s">
        <v>20</v>
      </c>
      <c r="C1431" s="151">
        <f t="shared" si="478"/>
        <v>1407.15</v>
      </c>
      <c r="D1431" s="151">
        <f t="shared" si="480"/>
        <v>1157.54</v>
      </c>
      <c r="E1431" s="151">
        <f t="shared" si="480"/>
        <v>76</v>
      </c>
      <c r="F1431" s="151">
        <f t="shared" si="480"/>
        <v>0</v>
      </c>
      <c r="G1431" s="151">
        <f t="shared" si="480"/>
        <v>0</v>
      </c>
      <c r="H1431" s="151">
        <f t="shared" si="480"/>
        <v>0</v>
      </c>
      <c r="I1431" s="151">
        <f t="shared" si="480"/>
        <v>173.61</v>
      </c>
    </row>
    <row r="1432" spans="1:13" ht="25.5">
      <c r="A1432" s="265" t="s">
        <v>11</v>
      </c>
      <c r="B1432" s="287" t="s">
        <v>19</v>
      </c>
      <c r="C1432" s="57">
        <f t="shared" ref="C1432:I1435" si="481">C1434</f>
        <v>13.5</v>
      </c>
      <c r="D1432" s="57">
        <f t="shared" si="481"/>
        <v>13.5</v>
      </c>
      <c r="E1432" s="57">
        <f t="shared" si="481"/>
        <v>0</v>
      </c>
      <c r="F1432" s="57">
        <f t="shared" si="481"/>
        <v>0</v>
      </c>
      <c r="G1432" s="57">
        <f t="shared" si="481"/>
        <v>0</v>
      </c>
      <c r="H1432" s="57">
        <f t="shared" si="481"/>
        <v>0</v>
      </c>
      <c r="I1432" s="57">
        <f t="shared" si="481"/>
        <v>0</v>
      </c>
    </row>
    <row r="1433" spans="1:13">
      <c r="A1433" s="288"/>
      <c r="B1433" s="289" t="s">
        <v>20</v>
      </c>
      <c r="C1433" s="57">
        <f t="shared" si="481"/>
        <v>13.5</v>
      </c>
      <c r="D1433" s="57">
        <f t="shared" si="481"/>
        <v>13.5</v>
      </c>
      <c r="E1433" s="57">
        <f t="shared" si="481"/>
        <v>0</v>
      </c>
      <c r="F1433" s="57">
        <f t="shared" si="481"/>
        <v>0</v>
      </c>
      <c r="G1433" s="57">
        <f t="shared" si="481"/>
        <v>0</v>
      </c>
      <c r="H1433" s="57">
        <f t="shared" si="481"/>
        <v>0</v>
      </c>
      <c r="I1433" s="57">
        <f t="shared" si="481"/>
        <v>0</v>
      </c>
    </row>
    <row r="1434" spans="1:13" s="519" customFormat="1" ht="25.5">
      <c r="A1434" s="516" t="s">
        <v>103</v>
      </c>
      <c r="B1434" s="517" t="s">
        <v>19</v>
      </c>
      <c r="C1434" s="518">
        <f t="shared" si="481"/>
        <v>13.5</v>
      </c>
      <c r="D1434" s="518">
        <f t="shared" si="481"/>
        <v>13.5</v>
      </c>
      <c r="E1434" s="518">
        <f t="shared" si="481"/>
        <v>0</v>
      </c>
      <c r="F1434" s="518">
        <f t="shared" si="481"/>
        <v>0</v>
      </c>
      <c r="G1434" s="518">
        <f t="shared" si="481"/>
        <v>0</v>
      </c>
      <c r="H1434" s="518">
        <f t="shared" si="481"/>
        <v>0</v>
      </c>
      <c r="I1434" s="518">
        <f t="shared" si="481"/>
        <v>0</v>
      </c>
    </row>
    <row r="1435" spans="1:13" s="519" customFormat="1">
      <c r="A1435" s="520"/>
      <c r="B1435" s="508" t="s">
        <v>20</v>
      </c>
      <c r="C1435" s="518">
        <f t="shared" si="481"/>
        <v>13.5</v>
      </c>
      <c r="D1435" s="518">
        <f t="shared" si="481"/>
        <v>13.5</v>
      </c>
      <c r="E1435" s="518">
        <f t="shared" si="481"/>
        <v>0</v>
      </c>
      <c r="F1435" s="518">
        <f t="shared" si="481"/>
        <v>0</v>
      </c>
      <c r="G1435" s="518">
        <f t="shared" si="481"/>
        <v>0</v>
      </c>
      <c r="H1435" s="518">
        <f t="shared" si="481"/>
        <v>0</v>
      </c>
      <c r="I1435" s="518">
        <f t="shared" si="481"/>
        <v>0</v>
      </c>
    </row>
    <row r="1436" spans="1:13" s="498" customFormat="1" ht="25.5">
      <c r="A1436" s="503" t="s">
        <v>144</v>
      </c>
      <c r="B1436" s="517" t="s">
        <v>19</v>
      </c>
      <c r="C1436" s="497">
        <f>D1436+E1436+F1436+G1436+H1436+I1436</f>
        <v>13.5</v>
      </c>
      <c r="D1436" s="497">
        <v>13.5</v>
      </c>
      <c r="E1436" s="497">
        <v>0</v>
      </c>
      <c r="F1436" s="497">
        <v>0</v>
      </c>
      <c r="G1436" s="497">
        <v>0</v>
      </c>
      <c r="H1436" s="497">
        <v>0</v>
      </c>
      <c r="I1436" s="497">
        <v>0</v>
      </c>
      <c r="J1436" s="837" t="s">
        <v>194</v>
      </c>
      <c r="K1436" s="838"/>
      <c r="L1436" s="838"/>
      <c r="M1436" s="838"/>
    </row>
    <row r="1437" spans="1:13" s="305" customFormat="1">
      <c r="A1437" s="521"/>
      <c r="B1437" s="508" t="s">
        <v>20</v>
      </c>
      <c r="C1437" s="497">
        <f>D1437+E1437+F1437+G1437+H1437+I1437</f>
        <v>13.5</v>
      </c>
      <c r="D1437" s="497">
        <v>13.5</v>
      </c>
      <c r="E1437" s="497">
        <v>0</v>
      </c>
      <c r="F1437" s="497">
        <v>0</v>
      </c>
      <c r="G1437" s="497">
        <v>0</v>
      </c>
      <c r="H1437" s="497">
        <v>0</v>
      </c>
      <c r="I1437" s="497">
        <v>0</v>
      </c>
    </row>
    <row r="1438" spans="1:13">
      <c r="A1438" s="21" t="s">
        <v>76</v>
      </c>
      <c r="B1438" s="8" t="s">
        <v>19</v>
      </c>
      <c r="C1438" s="57">
        <f t="shared" si="478"/>
        <v>1393.65</v>
      </c>
      <c r="D1438" s="57">
        <f>D1440</f>
        <v>1144.04</v>
      </c>
      <c r="E1438" s="57">
        <f t="shared" ref="E1438:I1439" si="482">E1440</f>
        <v>76</v>
      </c>
      <c r="F1438" s="57">
        <f t="shared" si="482"/>
        <v>0</v>
      </c>
      <c r="G1438" s="57">
        <f t="shared" si="482"/>
        <v>0</v>
      </c>
      <c r="H1438" s="57">
        <f t="shared" si="482"/>
        <v>0</v>
      </c>
      <c r="I1438" s="57">
        <f t="shared" si="482"/>
        <v>173.61</v>
      </c>
    </row>
    <row r="1439" spans="1:13">
      <c r="A1439" s="18"/>
      <c r="B1439" s="202" t="s">
        <v>20</v>
      </c>
      <c r="C1439" s="57">
        <f t="shared" si="478"/>
        <v>1393.65</v>
      </c>
      <c r="D1439" s="57">
        <f>D1441</f>
        <v>1144.04</v>
      </c>
      <c r="E1439" s="57">
        <f t="shared" si="482"/>
        <v>76</v>
      </c>
      <c r="F1439" s="57">
        <f t="shared" si="482"/>
        <v>0</v>
      </c>
      <c r="G1439" s="57">
        <f t="shared" si="482"/>
        <v>0</v>
      </c>
      <c r="H1439" s="57">
        <f t="shared" si="482"/>
        <v>0</v>
      </c>
      <c r="I1439" s="57">
        <f t="shared" si="482"/>
        <v>173.61</v>
      </c>
    </row>
    <row r="1440" spans="1:13">
      <c r="A1440" s="33" t="s">
        <v>54</v>
      </c>
      <c r="B1440" s="201" t="s">
        <v>19</v>
      </c>
      <c r="C1440" s="57">
        <f t="shared" si="478"/>
        <v>1393.65</v>
      </c>
      <c r="D1440" s="57">
        <f>D1442+D1454</f>
        <v>1144.04</v>
      </c>
      <c r="E1440" s="57">
        <f t="shared" ref="E1440:I1440" si="483">E1442+E1454</f>
        <v>76</v>
      </c>
      <c r="F1440" s="57">
        <f t="shared" si="483"/>
        <v>0</v>
      </c>
      <c r="G1440" s="57">
        <f t="shared" si="483"/>
        <v>0</v>
      </c>
      <c r="H1440" s="57">
        <f t="shared" si="483"/>
        <v>0</v>
      </c>
      <c r="I1440" s="57">
        <f t="shared" si="483"/>
        <v>173.61</v>
      </c>
    </row>
    <row r="1441" spans="1:9">
      <c r="A1441" s="11"/>
      <c r="B1441" s="202" t="s">
        <v>20</v>
      </c>
      <c r="C1441" s="57">
        <f t="shared" si="478"/>
        <v>1393.65</v>
      </c>
      <c r="D1441" s="57">
        <f>D1443+D1455</f>
        <v>1144.04</v>
      </c>
      <c r="E1441" s="57">
        <f t="shared" ref="E1441:I1441" si="484">E1443+E1455</f>
        <v>76</v>
      </c>
      <c r="F1441" s="57">
        <f t="shared" si="484"/>
        <v>0</v>
      </c>
      <c r="G1441" s="57">
        <f t="shared" si="484"/>
        <v>0</v>
      </c>
      <c r="H1441" s="57">
        <f t="shared" si="484"/>
        <v>0</v>
      </c>
      <c r="I1441" s="57">
        <f t="shared" si="484"/>
        <v>173.61</v>
      </c>
    </row>
    <row r="1442" spans="1:9" s="112" customFormat="1">
      <c r="A1442" s="156" t="s">
        <v>50</v>
      </c>
      <c r="B1442" s="150" t="s">
        <v>19</v>
      </c>
      <c r="C1442" s="151">
        <f>D1442+E1442+F1442+G1442+H1442+I1442</f>
        <v>226.81</v>
      </c>
      <c r="D1442" s="151">
        <f>D1444+D1450</f>
        <v>154.81</v>
      </c>
      <c r="E1442" s="151">
        <f t="shared" ref="E1442:I1442" si="485">E1444+E1450</f>
        <v>72</v>
      </c>
      <c r="F1442" s="151">
        <f t="shared" si="485"/>
        <v>0</v>
      </c>
      <c r="G1442" s="151">
        <f t="shared" si="485"/>
        <v>0</v>
      </c>
      <c r="H1442" s="151">
        <f t="shared" si="485"/>
        <v>0</v>
      </c>
      <c r="I1442" s="151">
        <f t="shared" si="485"/>
        <v>0</v>
      </c>
    </row>
    <row r="1443" spans="1:9" s="112" customFormat="1">
      <c r="A1443" s="152"/>
      <c r="B1443" s="153" t="s">
        <v>20</v>
      </c>
      <c r="C1443" s="151">
        <f t="shared" si="478"/>
        <v>226.81</v>
      </c>
      <c r="D1443" s="151">
        <f>D1445+D1451</f>
        <v>154.81</v>
      </c>
      <c r="E1443" s="151">
        <f t="shared" ref="E1443:I1443" si="486">E1445+E1451</f>
        <v>72</v>
      </c>
      <c r="F1443" s="151">
        <f t="shared" si="486"/>
        <v>0</v>
      </c>
      <c r="G1443" s="151">
        <f t="shared" si="486"/>
        <v>0</v>
      </c>
      <c r="H1443" s="151">
        <f t="shared" si="486"/>
        <v>0</v>
      </c>
      <c r="I1443" s="151">
        <f t="shared" si="486"/>
        <v>0</v>
      </c>
    </row>
    <row r="1444" spans="1:9" s="147" customFormat="1" ht="27" customHeight="1">
      <c r="A1444" s="178" t="s">
        <v>57</v>
      </c>
      <c r="B1444" s="145" t="s">
        <v>19</v>
      </c>
      <c r="C1444" s="146">
        <f t="shared" si="478"/>
        <v>222.81</v>
      </c>
      <c r="D1444" s="146">
        <f>D1446+D1448</f>
        <v>150.81</v>
      </c>
      <c r="E1444" s="146">
        <f t="shared" ref="E1444:I1444" si="487">E1446+E1448</f>
        <v>72</v>
      </c>
      <c r="F1444" s="146">
        <f t="shared" si="487"/>
        <v>0</v>
      </c>
      <c r="G1444" s="146">
        <f t="shared" si="487"/>
        <v>0</v>
      </c>
      <c r="H1444" s="146">
        <f t="shared" si="487"/>
        <v>0</v>
      </c>
      <c r="I1444" s="146">
        <f t="shared" si="487"/>
        <v>0</v>
      </c>
    </row>
    <row r="1445" spans="1:9" s="147" customFormat="1">
      <c r="A1445" s="177"/>
      <c r="B1445" s="148" t="s">
        <v>20</v>
      </c>
      <c r="C1445" s="146">
        <f t="shared" si="478"/>
        <v>222.81</v>
      </c>
      <c r="D1445" s="146">
        <f>D1447+D1449</f>
        <v>150.81</v>
      </c>
      <c r="E1445" s="146">
        <f t="shared" ref="E1445:I1445" si="488">E1447+E1449</f>
        <v>72</v>
      </c>
      <c r="F1445" s="146">
        <f t="shared" si="488"/>
        <v>0</v>
      </c>
      <c r="G1445" s="146">
        <f t="shared" si="488"/>
        <v>0</v>
      </c>
      <c r="H1445" s="146">
        <f t="shared" si="488"/>
        <v>0</v>
      </c>
      <c r="I1445" s="146">
        <f t="shared" si="488"/>
        <v>0</v>
      </c>
    </row>
    <row r="1446" spans="1:9" s="274" customFormat="1" ht="17.25" customHeight="1">
      <c r="A1446" s="624" t="s">
        <v>268</v>
      </c>
      <c r="B1446" s="299" t="s">
        <v>19</v>
      </c>
      <c r="C1446" s="312">
        <f t="shared" si="478"/>
        <v>85.210000000000008</v>
      </c>
      <c r="D1446" s="312">
        <v>13.21</v>
      </c>
      <c r="E1446" s="312">
        <v>72</v>
      </c>
      <c r="F1446" s="312">
        <v>0</v>
      </c>
      <c r="G1446" s="312">
        <v>0</v>
      </c>
      <c r="H1446" s="312">
        <v>0</v>
      </c>
      <c r="I1446" s="312">
        <v>0</v>
      </c>
    </row>
    <row r="1447" spans="1:9" s="274" customFormat="1">
      <c r="A1447" s="267"/>
      <c r="B1447" s="282" t="s">
        <v>20</v>
      </c>
      <c r="C1447" s="312">
        <f t="shared" si="478"/>
        <v>85.210000000000008</v>
      </c>
      <c r="D1447" s="312">
        <v>13.21</v>
      </c>
      <c r="E1447" s="312">
        <v>72</v>
      </c>
      <c r="F1447" s="312">
        <v>0</v>
      </c>
      <c r="G1447" s="312">
        <v>0</v>
      </c>
      <c r="H1447" s="312">
        <v>0</v>
      </c>
      <c r="I1447" s="312">
        <v>0</v>
      </c>
    </row>
    <row r="1448" spans="1:9" s="274" customFormat="1" ht="16.5" customHeight="1">
      <c r="A1448" s="624" t="s">
        <v>265</v>
      </c>
      <c r="B1448" s="299" t="s">
        <v>19</v>
      </c>
      <c r="C1448" s="312">
        <f t="shared" si="478"/>
        <v>137.6</v>
      </c>
      <c r="D1448" s="312">
        <v>137.6</v>
      </c>
      <c r="E1448" s="312">
        <v>0</v>
      </c>
      <c r="F1448" s="312">
        <v>0</v>
      </c>
      <c r="G1448" s="312">
        <v>0</v>
      </c>
      <c r="H1448" s="312">
        <v>0</v>
      </c>
      <c r="I1448" s="312">
        <v>0</v>
      </c>
    </row>
    <row r="1449" spans="1:9" s="274" customFormat="1">
      <c r="A1449" s="267"/>
      <c r="B1449" s="282" t="s">
        <v>20</v>
      </c>
      <c r="C1449" s="312">
        <f t="shared" si="478"/>
        <v>137.6</v>
      </c>
      <c r="D1449" s="312">
        <v>137.6</v>
      </c>
      <c r="E1449" s="312">
        <v>0</v>
      </c>
      <c r="F1449" s="312">
        <v>0</v>
      </c>
      <c r="G1449" s="312">
        <v>0</v>
      </c>
      <c r="H1449" s="312">
        <v>0</v>
      </c>
      <c r="I1449" s="312">
        <v>0</v>
      </c>
    </row>
    <row r="1450" spans="1:9" s="274" customFormat="1" ht="14.25">
      <c r="A1450" s="625" t="s">
        <v>844</v>
      </c>
      <c r="B1450" s="299" t="s">
        <v>19</v>
      </c>
      <c r="C1450" s="312">
        <f t="shared" si="478"/>
        <v>4</v>
      </c>
      <c r="D1450" s="312">
        <f>D1452</f>
        <v>4</v>
      </c>
      <c r="E1450" s="312">
        <f t="shared" ref="E1450:I1451" si="489">E1452</f>
        <v>0</v>
      </c>
      <c r="F1450" s="312">
        <f t="shared" si="489"/>
        <v>0</v>
      </c>
      <c r="G1450" s="312">
        <f t="shared" si="489"/>
        <v>0</v>
      </c>
      <c r="H1450" s="312">
        <f t="shared" si="489"/>
        <v>0</v>
      </c>
      <c r="I1450" s="312">
        <f t="shared" si="489"/>
        <v>0</v>
      </c>
    </row>
    <row r="1451" spans="1:9" s="274" customFormat="1">
      <c r="A1451" s="267"/>
      <c r="B1451" s="282" t="s">
        <v>20</v>
      </c>
      <c r="C1451" s="312">
        <f t="shared" si="478"/>
        <v>4</v>
      </c>
      <c r="D1451" s="312">
        <f>D1453</f>
        <v>4</v>
      </c>
      <c r="E1451" s="312">
        <f t="shared" si="489"/>
        <v>0</v>
      </c>
      <c r="F1451" s="312">
        <f t="shared" si="489"/>
        <v>0</v>
      </c>
      <c r="G1451" s="312">
        <f t="shared" si="489"/>
        <v>0</v>
      </c>
      <c r="H1451" s="312">
        <f t="shared" si="489"/>
        <v>0</v>
      </c>
      <c r="I1451" s="312">
        <f t="shared" si="489"/>
        <v>0</v>
      </c>
    </row>
    <row r="1452" spans="1:9" s="274" customFormat="1" ht="15">
      <c r="A1452" s="581" t="s">
        <v>408</v>
      </c>
      <c r="B1452" s="299" t="s">
        <v>19</v>
      </c>
      <c r="C1452" s="312">
        <f t="shared" si="478"/>
        <v>4</v>
      </c>
      <c r="D1452" s="312">
        <v>4</v>
      </c>
      <c r="E1452" s="312">
        <v>0</v>
      </c>
      <c r="F1452" s="312">
        <v>0</v>
      </c>
      <c r="G1452" s="312">
        <v>0</v>
      </c>
      <c r="H1452" s="312">
        <v>0</v>
      </c>
      <c r="I1452" s="312">
        <v>0</v>
      </c>
    </row>
    <row r="1453" spans="1:9" s="257" customFormat="1">
      <c r="A1453" s="68"/>
      <c r="B1453" s="69" t="s">
        <v>20</v>
      </c>
      <c r="C1453" s="71">
        <f t="shared" si="478"/>
        <v>4</v>
      </c>
      <c r="D1453" s="71">
        <v>4</v>
      </c>
      <c r="E1453" s="71">
        <v>0</v>
      </c>
      <c r="F1453" s="71">
        <v>0</v>
      </c>
      <c r="G1453" s="71">
        <v>0</v>
      </c>
      <c r="H1453" s="71">
        <v>0</v>
      </c>
      <c r="I1453" s="71">
        <v>0</v>
      </c>
    </row>
    <row r="1454" spans="1:9" s="147" customFormat="1" ht="16.5" customHeight="1">
      <c r="A1454" s="178" t="s">
        <v>53</v>
      </c>
      <c r="B1454" s="145" t="s">
        <v>19</v>
      </c>
      <c r="C1454" s="146">
        <f t="shared" si="478"/>
        <v>1166.8400000000001</v>
      </c>
      <c r="D1454" s="146">
        <f>D1456</f>
        <v>989.23</v>
      </c>
      <c r="E1454" s="146">
        <f t="shared" ref="E1454:I1454" si="490">E1456</f>
        <v>4</v>
      </c>
      <c r="F1454" s="146">
        <f t="shared" si="490"/>
        <v>0</v>
      </c>
      <c r="G1454" s="146">
        <f t="shared" si="490"/>
        <v>0</v>
      </c>
      <c r="H1454" s="146">
        <f t="shared" si="490"/>
        <v>0</v>
      </c>
      <c r="I1454" s="146">
        <f t="shared" si="490"/>
        <v>173.61</v>
      </c>
    </row>
    <row r="1455" spans="1:9" s="147" customFormat="1">
      <c r="A1455" s="167"/>
      <c r="B1455" s="148" t="s">
        <v>20</v>
      </c>
      <c r="C1455" s="146">
        <f t="shared" si="478"/>
        <v>1166.8400000000001</v>
      </c>
      <c r="D1455" s="146">
        <f>D1457</f>
        <v>989.23</v>
      </c>
      <c r="E1455" s="146">
        <f t="shared" ref="E1455:I1455" si="491">E1457</f>
        <v>4</v>
      </c>
      <c r="F1455" s="146">
        <f t="shared" si="491"/>
        <v>0</v>
      </c>
      <c r="G1455" s="146">
        <f t="shared" si="491"/>
        <v>0</v>
      </c>
      <c r="H1455" s="146">
        <f t="shared" si="491"/>
        <v>0</v>
      </c>
      <c r="I1455" s="146">
        <f t="shared" si="491"/>
        <v>173.61</v>
      </c>
    </row>
    <row r="1456" spans="1:9" s="147" customFormat="1" ht="25.5">
      <c r="A1456" s="244" t="s">
        <v>90</v>
      </c>
      <c r="B1456" s="145" t="s">
        <v>19</v>
      </c>
      <c r="C1456" s="146">
        <f t="shared" si="478"/>
        <v>1166.8400000000001</v>
      </c>
      <c r="D1456" s="146">
        <f>D1458+D1460+D1462</f>
        <v>989.23</v>
      </c>
      <c r="E1456" s="146">
        <f t="shared" ref="E1456:I1456" si="492">E1458+E1460+E1462</f>
        <v>4</v>
      </c>
      <c r="F1456" s="146">
        <f t="shared" si="492"/>
        <v>0</v>
      </c>
      <c r="G1456" s="146">
        <f t="shared" si="492"/>
        <v>0</v>
      </c>
      <c r="H1456" s="146">
        <f t="shared" si="492"/>
        <v>0</v>
      </c>
      <c r="I1456" s="146">
        <f t="shared" si="492"/>
        <v>173.61</v>
      </c>
    </row>
    <row r="1457" spans="1:9" s="147" customFormat="1">
      <c r="A1457" s="167"/>
      <c r="B1457" s="148" t="s">
        <v>20</v>
      </c>
      <c r="C1457" s="146">
        <f t="shared" si="478"/>
        <v>1166.8400000000001</v>
      </c>
      <c r="D1457" s="146">
        <f>D1459+D1461+D1463</f>
        <v>989.23</v>
      </c>
      <c r="E1457" s="146">
        <f t="shared" ref="E1457:I1457" si="493">E1459+E1461+E1463</f>
        <v>4</v>
      </c>
      <c r="F1457" s="146">
        <f t="shared" si="493"/>
        <v>0</v>
      </c>
      <c r="G1457" s="146">
        <f t="shared" si="493"/>
        <v>0</v>
      </c>
      <c r="H1457" s="146">
        <f t="shared" si="493"/>
        <v>0</v>
      </c>
      <c r="I1457" s="146">
        <f t="shared" si="493"/>
        <v>173.61</v>
      </c>
    </row>
    <row r="1458" spans="1:9" s="274" customFormat="1" ht="15">
      <c r="A1458" s="610" t="s">
        <v>268</v>
      </c>
      <c r="B1458" s="299" t="s">
        <v>19</v>
      </c>
      <c r="C1458" s="312">
        <f t="shared" si="478"/>
        <v>77.150000000000006</v>
      </c>
      <c r="D1458" s="312">
        <v>73.150000000000006</v>
      </c>
      <c r="E1458" s="312">
        <v>4</v>
      </c>
      <c r="F1458" s="312">
        <v>0</v>
      </c>
      <c r="G1458" s="312">
        <v>0</v>
      </c>
      <c r="H1458" s="312">
        <v>0</v>
      </c>
      <c r="I1458" s="312">
        <v>0</v>
      </c>
    </row>
    <row r="1459" spans="1:9" s="274" customFormat="1">
      <c r="A1459" s="267"/>
      <c r="B1459" s="282" t="s">
        <v>20</v>
      </c>
      <c r="C1459" s="312">
        <f t="shared" si="478"/>
        <v>77.150000000000006</v>
      </c>
      <c r="D1459" s="312">
        <v>73.150000000000006</v>
      </c>
      <c r="E1459" s="312">
        <v>4</v>
      </c>
      <c r="F1459" s="312">
        <v>0</v>
      </c>
      <c r="G1459" s="312">
        <v>0</v>
      </c>
      <c r="H1459" s="312">
        <v>0</v>
      </c>
      <c r="I1459" s="312">
        <v>0</v>
      </c>
    </row>
    <row r="1460" spans="1:9" s="274" customFormat="1" ht="15">
      <c r="A1460" s="610" t="s">
        <v>265</v>
      </c>
      <c r="B1460" s="299" t="s">
        <v>19</v>
      </c>
      <c r="C1460" s="312">
        <f t="shared" si="478"/>
        <v>45.69</v>
      </c>
      <c r="D1460" s="312">
        <v>45.69</v>
      </c>
      <c r="E1460" s="312">
        <v>0</v>
      </c>
      <c r="F1460" s="312">
        <v>0</v>
      </c>
      <c r="G1460" s="312">
        <v>0</v>
      </c>
      <c r="H1460" s="312">
        <v>0</v>
      </c>
      <c r="I1460" s="312">
        <v>0</v>
      </c>
    </row>
    <row r="1461" spans="1:9" s="274" customFormat="1">
      <c r="A1461" s="267"/>
      <c r="B1461" s="282" t="s">
        <v>20</v>
      </c>
      <c r="C1461" s="312">
        <f t="shared" si="478"/>
        <v>45.69</v>
      </c>
      <c r="D1461" s="312">
        <v>45.69</v>
      </c>
      <c r="E1461" s="312">
        <v>0</v>
      </c>
      <c r="F1461" s="312">
        <v>0</v>
      </c>
      <c r="G1461" s="312">
        <v>0</v>
      </c>
      <c r="H1461" s="312">
        <v>0</v>
      </c>
      <c r="I1461" s="312">
        <v>0</v>
      </c>
    </row>
    <row r="1462" spans="1:9" s="274" customFormat="1" ht="15">
      <c r="A1462" s="610" t="s">
        <v>266</v>
      </c>
      <c r="B1462" s="299" t="s">
        <v>19</v>
      </c>
      <c r="C1462" s="312">
        <f t="shared" si="478"/>
        <v>1044</v>
      </c>
      <c r="D1462" s="312">
        <v>870.39</v>
      </c>
      <c r="E1462" s="312">
        <v>0</v>
      </c>
      <c r="F1462" s="312">
        <v>0</v>
      </c>
      <c r="G1462" s="312">
        <v>0</v>
      </c>
      <c r="H1462" s="312">
        <v>0</v>
      </c>
      <c r="I1462" s="312">
        <f>1044-870.39</f>
        <v>173.61</v>
      </c>
    </row>
    <row r="1463" spans="1:9" s="257" customFormat="1">
      <c r="A1463" s="68"/>
      <c r="B1463" s="69" t="s">
        <v>20</v>
      </c>
      <c r="C1463" s="95">
        <f t="shared" si="478"/>
        <v>1044</v>
      </c>
      <c r="D1463" s="71">
        <v>870.39</v>
      </c>
      <c r="E1463" s="71">
        <v>0</v>
      </c>
      <c r="F1463" s="71">
        <v>0</v>
      </c>
      <c r="G1463" s="71">
        <v>0</v>
      </c>
      <c r="H1463" s="71">
        <v>0</v>
      </c>
      <c r="I1463" s="71">
        <f>1044-870.39</f>
        <v>173.61</v>
      </c>
    </row>
    <row r="1464" spans="1:9" s="147" customFormat="1">
      <c r="A1464" s="131" t="s">
        <v>34</v>
      </c>
      <c r="B1464" s="145" t="s">
        <v>19</v>
      </c>
      <c r="C1464" s="146">
        <f t="shared" si="478"/>
        <v>498.5</v>
      </c>
      <c r="D1464" s="146">
        <f t="shared" ref="D1464:I1467" si="494">D1466</f>
        <v>359.5</v>
      </c>
      <c r="E1464" s="146">
        <f t="shared" si="494"/>
        <v>139</v>
      </c>
      <c r="F1464" s="146">
        <f t="shared" si="494"/>
        <v>0</v>
      </c>
      <c r="G1464" s="146">
        <f t="shared" si="494"/>
        <v>0</v>
      </c>
      <c r="H1464" s="146">
        <f t="shared" si="494"/>
        <v>0</v>
      </c>
      <c r="I1464" s="146">
        <f t="shared" si="494"/>
        <v>0</v>
      </c>
    </row>
    <row r="1465" spans="1:9" s="147" customFormat="1">
      <c r="A1465" s="181" t="s">
        <v>49</v>
      </c>
      <c r="B1465" s="148" t="s">
        <v>20</v>
      </c>
      <c r="C1465" s="146">
        <f t="shared" si="478"/>
        <v>498.5</v>
      </c>
      <c r="D1465" s="146">
        <f t="shared" si="494"/>
        <v>359.5</v>
      </c>
      <c r="E1465" s="146">
        <f t="shared" si="494"/>
        <v>139</v>
      </c>
      <c r="F1465" s="146">
        <f t="shared" si="494"/>
        <v>0</v>
      </c>
      <c r="G1465" s="146">
        <f t="shared" si="494"/>
        <v>0</v>
      </c>
      <c r="H1465" s="146">
        <f t="shared" si="494"/>
        <v>0</v>
      </c>
      <c r="I1465" s="146">
        <f t="shared" si="494"/>
        <v>0</v>
      </c>
    </row>
    <row r="1466" spans="1:9" s="120" customFormat="1">
      <c r="A1466" s="106" t="s">
        <v>76</v>
      </c>
      <c r="B1466" s="107" t="s">
        <v>19</v>
      </c>
      <c r="C1466" s="100">
        <f t="shared" si="478"/>
        <v>498.5</v>
      </c>
      <c r="D1466" s="100">
        <f t="shared" si="494"/>
        <v>359.5</v>
      </c>
      <c r="E1466" s="100">
        <f t="shared" si="494"/>
        <v>139</v>
      </c>
      <c r="F1466" s="100">
        <f t="shared" si="494"/>
        <v>0</v>
      </c>
      <c r="G1466" s="100">
        <f t="shared" si="494"/>
        <v>0</v>
      </c>
      <c r="H1466" s="100">
        <f t="shared" si="494"/>
        <v>0</v>
      </c>
      <c r="I1466" s="100">
        <f t="shared" si="494"/>
        <v>0</v>
      </c>
    </row>
    <row r="1467" spans="1:9" s="120" customFormat="1">
      <c r="A1467" s="108"/>
      <c r="B1467" s="206" t="s">
        <v>20</v>
      </c>
      <c r="C1467" s="100">
        <f t="shared" si="478"/>
        <v>498.5</v>
      </c>
      <c r="D1467" s="100">
        <f t="shared" si="494"/>
        <v>359.5</v>
      </c>
      <c r="E1467" s="100">
        <f t="shared" si="494"/>
        <v>139</v>
      </c>
      <c r="F1467" s="100">
        <f t="shared" si="494"/>
        <v>0</v>
      </c>
      <c r="G1467" s="100">
        <f t="shared" si="494"/>
        <v>0</v>
      </c>
      <c r="H1467" s="100">
        <f t="shared" si="494"/>
        <v>0</v>
      </c>
      <c r="I1467" s="100">
        <f t="shared" si="494"/>
        <v>0</v>
      </c>
    </row>
    <row r="1468" spans="1:9" s="120" customFormat="1">
      <c r="A1468" s="109" t="s">
        <v>54</v>
      </c>
      <c r="B1468" s="99" t="s">
        <v>19</v>
      </c>
      <c r="C1468" s="100">
        <f t="shared" si="478"/>
        <v>498.5</v>
      </c>
      <c r="D1468" s="100">
        <f t="shared" ref="D1468:I1469" si="495">D1470+D1494</f>
        <v>359.5</v>
      </c>
      <c r="E1468" s="100">
        <f t="shared" si="495"/>
        <v>139</v>
      </c>
      <c r="F1468" s="100">
        <f t="shared" si="495"/>
        <v>0</v>
      </c>
      <c r="G1468" s="100">
        <f t="shared" si="495"/>
        <v>0</v>
      </c>
      <c r="H1468" s="100">
        <f t="shared" si="495"/>
        <v>0</v>
      </c>
      <c r="I1468" s="100">
        <f t="shared" si="495"/>
        <v>0</v>
      </c>
    </row>
    <row r="1469" spans="1:9" s="120" customFormat="1">
      <c r="A1469" s="105"/>
      <c r="B1469" s="103" t="s">
        <v>20</v>
      </c>
      <c r="C1469" s="100">
        <f t="shared" si="478"/>
        <v>498.5</v>
      </c>
      <c r="D1469" s="100">
        <f t="shared" si="495"/>
        <v>359.5</v>
      </c>
      <c r="E1469" s="100">
        <f t="shared" si="495"/>
        <v>139</v>
      </c>
      <c r="F1469" s="100">
        <f t="shared" si="495"/>
        <v>0</v>
      </c>
      <c r="G1469" s="100">
        <f t="shared" si="495"/>
        <v>0</v>
      </c>
      <c r="H1469" s="100">
        <f t="shared" si="495"/>
        <v>0</v>
      </c>
      <c r="I1469" s="100">
        <f t="shared" si="495"/>
        <v>0</v>
      </c>
    </row>
    <row r="1470" spans="1:9" s="147" customFormat="1">
      <c r="A1470" s="154" t="s">
        <v>50</v>
      </c>
      <c r="B1470" s="145" t="s">
        <v>19</v>
      </c>
      <c r="C1470" s="146">
        <f t="shared" si="478"/>
        <v>491.5</v>
      </c>
      <c r="D1470" s="146">
        <f>D1472+D1484+D1490</f>
        <v>359.5</v>
      </c>
      <c r="E1470" s="146">
        <f t="shared" ref="E1470:I1470" si="496">E1472+E1484+E1490</f>
        <v>132</v>
      </c>
      <c r="F1470" s="146">
        <f t="shared" si="496"/>
        <v>0</v>
      </c>
      <c r="G1470" s="146">
        <f t="shared" si="496"/>
        <v>0</v>
      </c>
      <c r="H1470" s="146">
        <f t="shared" si="496"/>
        <v>0</v>
      </c>
      <c r="I1470" s="146">
        <f t="shared" si="496"/>
        <v>0</v>
      </c>
    </row>
    <row r="1471" spans="1:9" s="147" customFormat="1">
      <c r="A1471" s="167"/>
      <c r="B1471" s="148" t="s">
        <v>20</v>
      </c>
      <c r="C1471" s="146">
        <f t="shared" si="478"/>
        <v>491.5</v>
      </c>
      <c r="D1471" s="146">
        <f>D1473+D1485+D1491</f>
        <v>359.5</v>
      </c>
      <c r="E1471" s="146">
        <f t="shared" ref="E1471:I1471" si="497">E1473+E1485+E1491</f>
        <v>132</v>
      </c>
      <c r="F1471" s="146">
        <f t="shared" si="497"/>
        <v>0</v>
      </c>
      <c r="G1471" s="146">
        <f t="shared" si="497"/>
        <v>0</v>
      </c>
      <c r="H1471" s="146">
        <f t="shared" si="497"/>
        <v>0</v>
      </c>
      <c r="I1471" s="146">
        <f t="shared" si="497"/>
        <v>0</v>
      </c>
    </row>
    <row r="1472" spans="1:9" s="180" customFormat="1">
      <c r="A1472" s="178" t="s">
        <v>411</v>
      </c>
      <c r="B1472" s="145" t="s">
        <v>19</v>
      </c>
      <c r="C1472" s="146">
        <f t="shared" ref="C1472:C1499" si="498">D1472+E1472+F1472+G1472+H1472+I1472</f>
        <v>417.5</v>
      </c>
      <c r="D1472" s="146">
        <f>D1474+D1476+D1478+D1480+D1482</f>
        <v>309.5</v>
      </c>
      <c r="E1472" s="146">
        <f t="shared" ref="E1472:I1472" si="499">E1474+E1476+E1478+E1480+E1482</f>
        <v>108</v>
      </c>
      <c r="F1472" s="146">
        <f t="shared" si="499"/>
        <v>0</v>
      </c>
      <c r="G1472" s="146">
        <f t="shared" si="499"/>
        <v>0</v>
      </c>
      <c r="H1472" s="146">
        <f t="shared" si="499"/>
        <v>0</v>
      </c>
      <c r="I1472" s="146">
        <f t="shared" si="499"/>
        <v>0</v>
      </c>
    </row>
    <row r="1473" spans="1:15" s="180" customFormat="1">
      <c r="A1473" s="167"/>
      <c r="B1473" s="148" t="s">
        <v>20</v>
      </c>
      <c r="C1473" s="146">
        <f t="shared" si="498"/>
        <v>417.5</v>
      </c>
      <c r="D1473" s="146">
        <f>D1475+D1477+D1479+D1481+D1483</f>
        <v>309.5</v>
      </c>
      <c r="E1473" s="146">
        <f t="shared" ref="E1473:I1473" si="500">E1475+E1477+E1479+E1481+E1483</f>
        <v>108</v>
      </c>
      <c r="F1473" s="146">
        <f t="shared" si="500"/>
        <v>0</v>
      </c>
      <c r="G1473" s="146">
        <f t="shared" si="500"/>
        <v>0</v>
      </c>
      <c r="H1473" s="146">
        <f t="shared" si="500"/>
        <v>0</v>
      </c>
      <c r="I1473" s="146">
        <f t="shared" si="500"/>
        <v>0</v>
      </c>
    </row>
    <row r="1474" spans="1:15" s="274" customFormat="1" ht="15">
      <c r="A1474" s="567" t="s">
        <v>409</v>
      </c>
      <c r="B1474" s="299" t="s">
        <v>19</v>
      </c>
      <c r="C1474" s="312">
        <f t="shared" si="498"/>
        <v>134</v>
      </c>
      <c r="D1474" s="312">
        <v>134</v>
      </c>
      <c r="E1474" s="312">
        <v>0</v>
      </c>
      <c r="F1474" s="312">
        <v>0</v>
      </c>
      <c r="G1474" s="312">
        <v>0</v>
      </c>
      <c r="H1474" s="312">
        <v>0</v>
      </c>
      <c r="I1474" s="312">
        <v>0</v>
      </c>
      <c r="J1474" s="832"/>
      <c r="K1474" s="833"/>
      <c r="L1474" s="833"/>
      <c r="M1474" s="833"/>
      <c r="N1474" s="833"/>
      <c r="O1474" s="833"/>
    </row>
    <row r="1475" spans="1:15" s="274" customFormat="1">
      <c r="A1475" s="267"/>
      <c r="B1475" s="282" t="s">
        <v>20</v>
      </c>
      <c r="C1475" s="312">
        <f t="shared" si="498"/>
        <v>134</v>
      </c>
      <c r="D1475" s="312">
        <v>134</v>
      </c>
      <c r="E1475" s="312">
        <v>0</v>
      </c>
      <c r="F1475" s="312">
        <v>0</v>
      </c>
      <c r="G1475" s="312">
        <v>0</v>
      </c>
      <c r="H1475" s="312">
        <v>0</v>
      </c>
      <c r="I1475" s="312">
        <v>0</v>
      </c>
      <c r="J1475" s="832"/>
      <c r="K1475" s="833"/>
      <c r="L1475" s="833"/>
      <c r="M1475" s="833"/>
      <c r="N1475" s="833"/>
      <c r="O1475" s="833"/>
    </row>
    <row r="1476" spans="1:15" s="274" customFormat="1" ht="15">
      <c r="A1476" s="567" t="s">
        <v>410</v>
      </c>
      <c r="B1476" s="299" t="s">
        <v>19</v>
      </c>
      <c r="C1476" s="312">
        <f t="shared" si="498"/>
        <v>144</v>
      </c>
      <c r="D1476" s="312">
        <v>144</v>
      </c>
      <c r="E1476" s="312">
        <v>0</v>
      </c>
      <c r="F1476" s="312">
        <v>0</v>
      </c>
      <c r="G1476" s="312">
        <v>0</v>
      </c>
      <c r="H1476" s="312">
        <v>0</v>
      </c>
      <c r="I1476" s="312">
        <v>0</v>
      </c>
      <c r="J1476" s="832"/>
      <c r="K1476" s="833"/>
      <c r="L1476" s="833"/>
      <c r="M1476" s="833"/>
      <c r="N1476" s="833"/>
      <c r="O1476" s="833"/>
    </row>
    <row r="1477" spans="1:15" s="274" customFormat="1">
      <c r="A1477" s="267"/>
      <c r="B1477" s="282" t="s">
        <v>20</v>
      </c>
      <c r="C1477" s="312">
        <f t="shared" si="498"/>
        <v>144</v>
      </c>
      <c r="D1477" s="312">
        <v>144</v>
      </c>
      <c r="E1477" s="312">
        <v>0</v>
      </c>
      <c r="F1477" s="312">
        <v>0</v>
      </c>
      <c r="G1477" s="312">
        <v>0</v>
      </c>
      <c r="H1477" s="312">
        <v>0</v>
      </c>
      <c r="I1477" s="312">
        <v>0</v>
      </c>
      <c r="J1477" s="832"/>
      <c r="K1477" s="833"/>
      <c r="L1477" s="833"/>
      <c r="M1477" s="833"/>
      <c r="N1477" s="833"/>
      <c r="O1477" s="833"/>
    </row>
    <row r="1478" spans="1:15" s="274" customFormat="1" ht="15">
      <c r="A1478" s="567" t="s">
        <v>565</v>
      </c>
      <c r="B1478" s="299" t="s">
        <v>19</v>
      </c>
      <c r="C1478" s="312">
        <f t="shared" si="498"/>
        <v>31.5</v>
      </c>
      <c r="D1478" s="312">
        <v>31.5</v>
      </c>
      <c r="E1478" s="312">
        <v>0</v>
      </c>
      <c r="F1478" s="312">
        <v>0</v>
      </c>
      <c r="G1478" s="312">
        <v>0</v>
      </c>
      <c r="H1478" s="312">
        <v>0</v>
      </c>
      <c r="I1478" s="312">
        <v>0</v>
      </c>
      <c r="J1478" s="832"/>
      <c r="K1478" s="833"/>
      <c r="L1478" s="833"/>
      <c r="M1478" s="833"/>
      <c r="N1478" s="833"/>
      <c r="O1478" s="833"/>
    </row>
    <row r="1479" spans="1:15" s="274" customFormat="1">
      <c r="A1479" s="267"/>
      <c r="B1479" s="282" t="s">
        <v>20</v>
      </c>
      <c r="C1479" s="312">
        <f t="shared" si="498"/>
        <v>31.5</v>
      </c>
      <c r="D1479" s="312">
        <v>31.5</v>
      </c>
      <c r="E1479" s="312">
        <v>0</v>
      </c>
      <c r="F1479" s="312">
        <v>0</v>
      </c>
      <c r="G1479" s="312">
        <v>0</v>
      </c>
      <c r="H1479" s="312">
        <v>0</v>
      </c>
      <c r="I1479" s="312">
        <v>0</v>
      </c>
      <c r="J1479" s="832"/>
      <c r="K1479" s="833"/>
      <c r="L1479" s="833"/>
      <c r="M1479" s="833"/>
      <c r="N1479" s="833"/>
      <c r="O1479" s="833"/>
    </row>
    <row r="1480" spans="1:15" s="274" customFormat="1" ht="15">
      <c r="A1480" s="566" t="s">
        <v>845</v>
      </c>
      <c r="B1480" s="299" t="s">
        <v>19</v>
      </c>
      <c r="C1480" s="312">
        <f t="shared" ref="C1480:C1481" si="501">D1480+E1480+F1480+G1480+H1480+I1480</f>
        <v>90</v>
      </c>
      <c r="D1480" s="312">
        <v>0</v>
      </c>
      <c r="E1480" s="312">
        <v>90</v>
      </c>
      <c r="F1480" s="312">
        <v>0</v>
      </c>
      <c r="G1480" s="312">
        <v>0</v>
      </c>
      <c r="H1480" s="312">
        <v>0</v>
      </c>
      <c r="I1480" s="312">
        <v>0</v>
      </c>
    </row>
    <row r="1481" spans="1:15" s="257" customFormat="1">
      <c r="A1481" s="68"/>
      <c r="B1481" s="69" t="s">
        <v>20</v>
      </c>
      <c r="C1481" s="95">
        <f t="shared" si="501"/>
        <v>90</v>
      </c>
      <c r="D1481" s="71">
        <v>0</v>
      </c>
      <c r="E1481" s="71">
        <v>90</v>
      </c>
      <c r="F1481" s="71">
        <v>0</v>
      </c>
      <c r="G1481" s="71">
        <v>0</v>
      </c>
      <c r="H1481" s="71">
        <v>0</v>
      </c>
      <c r="I1481" s="71">
        <v>0</v>
      </c>
    </row>
    <row r="1482" spans="1:15" s="274" customFormat="1" ht="15">
      <c r="A1482" s="566" t="s">
        <v>846</v>
      </c>
      <c r="B1482" s="299" t="s">
        <v>19</v>
      </c>
      <c r="C1482" s="312">
        <f t="shared" ref="C1482:C1483" si="502">D1482+E1482+F1482+G1482+H1482+I1482</f>
        <v>18</v>
      </c>
      <c r="D1482" s="312">
        <v>0</v>
      </c>
      <c r="E1482" s="312">
        <v>18</v>
      </c>
      <c r="F1482" s="312">
        <v>0</v>
      </c>
      <c r="G1482" s="312">
        <v>0</v>
      </c>
      <c r="H1482" s="312">
        <v>0</v>
      </c>
      <c r="I1482" s="312">
        <v>0</v>
      </c>
    </row>
    <row r="1483" spans="1:15" s="274" customFormat="1">
      <c r="A1483" s="267"/>
      <c r="B1483" s="282" t="s">
        <v>20</v>
      </c>
      <c r="C1483" s="312">
        <f t="shared" si="502"/>
        <v>18</v>
      </c>
      <c r="D1483" s="312">
        <v>0</v>
      </c>
      <c r="E1483" s="312">
        <v>18</v>
      </c>
      <c r="F1483" s="312">
        <v>0</v>
      </c>
      <c r="G1483" s="312">
        <v>0</v>
      </c>
      <c r="H1483" s="312">
        <v>0</v>
      </c>
      <c r="I1483" s="312">
        <v>0</v>
      </c>
    </row>
    <row r="1484" spans="1:15" s="350" customFormat="1">
      <c r="A1484" s="410" t="s">
        <v>412</v>
      </c>
      <c r="B1484" s="600" t="s">
        <v>19</v>
      </c>
      <c r="C1484" s="378">
        <f t="shared" si="498"/>
        <v>64</v>
      </c>
      <c r="D1484" s="378">
        <f>D1486+D1488</f>
        <v>50</v>
      </c>
      <c r="E1484" s="378">
        <f t="shared" ref="E1484:I1484" si="503">E1486+E1488</f>
        <v>14</v>
      </c>
      <c r="F1484" s="378">
        <f t="shared" si="503"/>
        <v>0</v>
      </c>
      <c r="G1484" s="378">
        <f t="shared" si="503"/>
        <v>0</v>
      </c>
      <c r="H1484" s="378">
        <f t="shared" si="503"/>
        <v>0</v>
      </c>
      <c r="I1484" s="378">
        <f t="shared" si="503"/>
        <v>0</v>
      </c>
    </row>
    <row r="1485" spans="1:15" s="350" customFormat="1">
      <c r="A1485" s="416"/>
      <c r="B1485" s="375" t="s">
        <v>20</v>
      </c>
      <c r="C1485" s="378">
        <f t="shared" si="498"/>
        <v>64</v>
      </c>
      <c r="D1485" s="378">
        <f>D1487+D1489</f>
        <v>50</v>
      </c>
      <c r="E1485" s="378">
        <f t="shared" ref="E1485:I1485" si="504">E1487+E1489</f>
        <v>14</v>
      </c>
      <c r="F1485" s="378">
        <f t="shared" si="504"/>
        <v>0</v>
      </c>
      <c r="G1485" s="378">
        <f t="shared" si="504"/>
        <v>0</v>
      </c>
      <c r="H1485" s="378">
        <f t="shared" si="504"/>
        <v>0</v>
      </c>
      <c r="I1485" s="378">
        <f t="shared" si="504"/>
        <v>0</v>
      </c>
    </row>
    <row r="1486" spans="1:15" s="274" customFormat="1" ht="15">
      <c r="A1486" s="626" t="s">
        <v>413</v>
      </c>
      <c r="B1486" s="299" t="s">
        <v>19</v>
      </c>
      <c r="C1486" s="312">
        <f t="shared" si="498"/>
        <v>50</v>
      </c>
      <c r="D1486" s="312">
        <v>50</v>
      </c>
      <c r="E1486" s="312">
        <v>0</v>
      </c>
      <c r="F1486" s="312">
        <v>0</v>
      </c>
      <c r="G1486" s="312">
        <v>0</v>
      </c>
      <c r="H1486" s="312">
        <v>0</v>
      </c>
      <c r="I1486" s="312">
        <v>0</v>
      </c>
      <c r="J1486" s="832"/>
      <c r="K1486" s="833"/>
      <c r="L1486" s="833"/>
      <c r="M1486" s="833"/>
      <c r="N1486" s="833"/>
      <c r="O1486" s="833"/>
    </row>
    <row r="1487" spans="1:15" s="274" customFormat="1">
      <c r="A1487" s="267"/>
      <c r="B1487" s="282" t="s">
        <v>20</v>
      </c>
      <c r="C1487" s="312">
        <f t="shared" si="498"/>
        <v>50</v>
      </c>
      <c r="D1487" s="312">
        <v>50</v>
      </c>
      <c r="E1487" s="312">
        <v>0</v>
      </c>
      <c r="F1487" s="312">
        <v>0</v>
      </c>
      <c r="G1487" s="312">
        <v>0</v>
      </c>
      <c r="H1487" s="312">
        <v>0</v>
      </c>
      <c r="I1487" s="312">
        <v>0</v>
      </c>
      <c r="J1487" s="832"/>
      <c r="K1487" s="833"/>
      <c r="L1487" s="833"/>
      <c r="M1487" s="833"/>
      <c r="N1487" s="833"/>
      <c r="O1487" s="833"/>
    </row>
    <row r="1488" spans="1:15" s="274" customFormat="1" ht="15">
      <c r="A1488" s="581" t="s">
        <v>847</v>
      </c>
      <c r="B1488" s="299" t="s">
        <v>19</v>
      </c>
      <c r="C1488" s="312">
        <f t="shared" ref="C1488:C1493" si="505">D1488+E1488+F1488+G1488+H1488+I1488</f>
        <v>14</v>
      </c>
      <c r="D1488" s="312">
        <v>0</v>
      </c>
      <c r="E1488" s="312">
        <v>14</v>
      </c>
      <c r="F1488" s="312">
        <v>0</v>
      </c>
      <c r="G1488" s="312">
        <v>0</v>
      </c>
      <c r="H1488" s="312">
        <v>0</v>
      </c>
      <c r="I1488" s="312">
        <v>0</v>
      </c>
    </row>
    <row r="1489" spans="1:9" s="257" customFormat="1">
      <c r="A1489" s="68"/>
      <c r="B1489" s="69" t="s">
        <v>20</v>
      </c>
      <c r="C1489" s="95">
        <f t="shared" si="505"/>
        <v>14</v>
      </c>
      <c r="D1489" s="71">
        <v>0</v>
      </c>
      <c r="E1489" s="71">
        <v>14</v>
      </c>
      <c r="F1489" s="71">
        <v>0</v>
      </c>
      <c r="G1489" s="71">
        <v>0</v>
      </c>
      <c r="H1489" s="71">
        <v>0</v>
      </c>
      <c r="I1489" s="71">
        <v>0</v>
      </c>
    </row>
    <row r="1490" spans="1:9" s="147" customFormat="1" ht="14.25">
      <c r="A1490" s="385" t="s">
        <v>848</v>
      </c>
      <c r="B1490" s="145" t="s">
        <v>19</v>
      </c>
      <c r="C1490" s="146">
        <f t="shared" si="505"/>
        <v>10</v>
      </c>
      <c r="D1490" s="146">
        <f>D1492</f>
        <v>0</v>
      </c>
      <c r="E1490" s="146">
        <f t="shared" ref="E1490:I1490" si="506">E1492</f>
        <v>10</v>
      </c>
      <c r="F1490" s="146">
        <f t="shared" si="506"/>
        <v>0</v>
      </c>
      <c r="G1490" s="146">
        <f t="shared" si="506"/>
        <v>0</v>
      </c>
      <c r="H1490" s="146">
        <f t="shared" si="506"/>
        <v>0</v>
      </c>
      <c r="I1490" s="146">
        <f t="shared" si="506"/>
        <v>0</v>
      </c>
    </row>
    <row r="1491" spans="1:9" s="147" customFormat="1">
      <c r="A1491" s="167"/>
      <c r="B1491" s="148" t="s">
        <v>20</v>
      </c>
      <c r="C1491" s="146">
        <f t="shared" si="505"/>
        <v>10</v>
      </c>
      <c r="D1491" s="146">
        <f>D1493</f>
        <v>0</v>
      </c>
      <c r="E1491" s="146">
        <f t="shared" ref="E1491:I1491" si="507">E1493</f>
        <v>10</v>
      </c>
      <c r="F1491" s="146">
        <f t="shared" si="507"/>
        <v>0</v>
      </c>
      <c r="G1491" s="146">
        <f t="shared" si="507"/>
        <v>0</v>
      </c>
      <c r="H1491" s="146">
        <f t="shared" si="507"/>
        <v>0</v>
      </c>
      <c r="I1491" s="146">
        <f t="shared" si="507"/>
        <v>0</v>
      </c>
    </row>
    <row r="1492" spans="1:9" s="274" customFormat="1" ht="15">
      <c r="A1492" s="581" t="s">
        <v>849</v>
      </c>
      <c r="B1492" s="299" t="s">
        <v>19</v>
      </c>
      <c r="C1492" s="312">
        <f t="shared" si="505"/>
        <v>10</v>
      </c>
      <c r="D1492" s="312">
        <v>0</v>
      </c>
      <c r="E1492" s="312">
        <v>10</v>
      </c>
      <c r="F1492" s="312">
        <v>0</v>
      </c>
      <c r="G1492" s="312">
        <v>0</v>
      </c>
      <c r="H1492" s="312">
        <v>0</v>
      </c>
      <c r="I1492" s="312">
        <v>0</v>
      </c>
    </row>
    <row r="1493" spans="1:9" s="257" customFormat="1">
      <c r="A1493" s="68"/>
      <c r="B1493" s="69" t="s">
        <v>20</v>
      </c>
      <c r="C1493" s="95">
        <f t="shared" si="505"/>
        <v>10</v>
      </c>
      <c r="D1493" s="71">
        <v>0</v>
      </c>
      <c r="E1493" s="71">
        <v>10</v>
      </c>
      <c r="F1493" s="71">
        <v>0</v>
      </c>
      <c r="G1493" s="71">
        <v>0</v>
      </c>
      <c r="H1493" s="71">
        <v>0</v>
      </c>
      <c r="I1493" s="71">
        <v>0</v>
      </c>
    </row>
    <row r="1494" spans="1:9" s="147" customFormat="1" ht="16.5" customHeight="1">
      <c r="A1494" s="15" t="s">
        <v>51</v>
      </c>
      <c r="B1494" s="145" t="s">
        <v>19</v>
      </c>
      <c r="C1494" s="146">
        <f t="shared" si="498"/>
        <v>7</v>
      </c>
      <c r="D1494" s="146">
        <f>D1496+D1500</f>
        <v>0</v>
      </c>
      <c r="E1494" s="146">
        <f t="shared" ref="E1494:I1494" si="508">E1496+E1500</f>
        <v>7</v>
      </c>
      <c r="F1494" s="146">
        <f t="shared" si="508"/>
        <v>0</v>
      </c>
      <c r="G1494" s="146">
        <f t="shared" si="508"/>
        <v>0</v>
      </c>
      <c r="H1494" s="146">
        <f t="shared" si="508"/>
        <v>0</v>
      </c>
      <c r="I1494" s="146">
        <f t="shared" si="508"/>
        <v>0</v>
      </c>
    </row>
    <row r="1495" spans="1:9" s="147" customFormat="1">
      <c r="A1495" s="167"/>
      <c r="B1495" s="148" t="s">
        <v>20</v>
      </c>
      <c r="C1495" s="146">
        <f t="shared" si="498"/>
        <v>7</v>
      </c>
      <c r="D1495" s="146">
        <f>D1497+D1501</f>
        <v>0</v>
      </c>
      <c r="E1495" s="146">
        <f t="shared" ref="E1495:I1495" si="509">E1497+E1501</f>
        <v>7</v>
      </c>
      <c r="F1495" s="146">
        <f t="shared" si="509"/>
        <v>0</v>
      </c>
      <c r="G1495" s="146">
        <f t="shared" si="509"/>
        <v>0</v>
      </c>
      <c r="H1495" s="146">
        <f t="shared" si="509"/>
        <v>0</v>
      </c>
      <c r="I1495" s="146">
        <f t="shared" si="509"/>
        <v>0</v>
      </c>
    </row>
    <row r="1496" spans="1:9" s="147" customFormat="1" ht="14.25">
      <c r="A1496" s="385" t="s">
        <v>108</v>
      </c>
      <c r="B1496" s="145" t="s">
        <v>19</v>
      </c>
      <c r="C1496" s="146">
        <f t="shared" si="498"/>
        <v>2</v>
      </c>
      <c r="D1496" s="146">
        <f>D1498</f>
        <v>0</v>
      </c>
      <c r="E1496" s="146">
        <f t="shared" ref="E1496:I1497" si="510">E1498</f>
        <v>2</v>
      </c>
      <c r="F1496" s="146">
        <f t="shared" si="510"/>
        <v>0</v>
      </c>
      <c r="G1496" s="146">
        <f t="shared" si="510"/>
        <v>0</v>
      </c>
      <c r="H1496" s="146">
        <f t="shared" si="510"/>
        <v>0</v>
      </c>
      <c r="I1496" s="146">
        <f t="shared" si="510"/>
        <v>0</v>
      </c>
    </row>
    <row r="1497" spans="1:9" s="147" customFormat="1">
      <c r="A1497" s="167"/>
      <c r="B1497" s="148" t="s">
        <v>20</v>
      </c>
      <c r="C1497" s="146">
        <f t="shared" si="498"/>
        <v>2</v>
      </c>
      <c r="D1497" s="146">
        <f>D1499</f>
        <v>0</v>
      </c>
      <c r="E1497" s="146">
        <f t="shared" si="510"/>
        <v>2</v>
      </c>
      <c r="F1497" s="146">
        <f t="shared" si="510"/>
        <v>0</v>
      </c>
      <c r="G1497" s="146">
        <f t="shared" si="510"/>
        <v>0</v>
      </c>
      <c r="H1497" s="146">
        <f t="shared" si="510"/>
        <v>0</v>
      </c>
      <c r="I1497" s="146">
        <f t="shared" si="510"/>
        <v>0</v>
      </c>
    </row>
    <row r="1498" spans="1:9" s="274" customFormat="1" ht="15">
      <c r="A1498" s="566" t="s">
        <v>850</v>
      </c>
      <c r="B1498" s="299" t="s">
        <v>19</v>
      </c>
      <c r="C1498" s="312">
        <f t="shared" si="498"/>
        <v>2</v>
      </c>
      <c r="D1498" s="312">
        <v>0</v>
      </c>
      <c r="E1498" s="312">
        <v>2</v>
      </c>
      <c r="F1498" s="312">
        <v>0</v>
      </c>
      <c r="G1498" s="312">
        <v>0</v>
      </c>
      <c r="H1498" s="312">
        <v>0</v>
      </c>
      <c r="I1498" s="312">
        <v>0</v>
      </c>
    </row>
    <row r="1499" spans="1:9" s="274" customFormat="1">
      <c r="A1499" s="267"/>
      <c r="B1499" s="282" t="s">
        <v>20</v>
      </c>
      <c r="C1499" s="312">
        <f t="shared" si="498"/>
        <v>2</v>
      </c>
      <c r="D1499" s="312">
        <v>0</v>
      </c>
      <c r="E1499" s="312">
        <v>2</v>
      </c>
      <c r="F1499" s="312">
        <v>0</v>
      </c>
      <c r="G1499" s="312">
        <v>0</v>
      </c>
      <c r="H1499" s="312">
        <v>0</v>
      </c>
      <c r="I1499" s="312">
        <v>0</v>
      </c>
    </row>
    <row r="1500" spans="1:9" s="350" customFormat="1" ht="14.25">
      <c r="A1500" s="385" t="s">
        <v>128</v>
      </c>
      <c r="B1500" s="600" t="s">
        <v>19</v>
      </c>
      <c r="C1500" s="378">
        <f t="shared" ref="C1500:C1503" si="511">D1500+E1500+F1500+G1500+H1500+I1500</f>
        <v>5</v>
      </c>
      <c r="D1500" s="378">
        <f>D1502+D1504</f>
        <v>0</v>
      </c>
      <c r="E1500" s="378">
        <f t="shared" ref="E1500:I1500" si="512">E1502+E1504</f>
        <v>5</v>
      </c>
      <c r="F1500" s="378">
        <f t="shared" si="512"/>
        <v>0</v>
      </c>
      <c r="G1500" s="378">
        <f t="shared" si="512"/>
        <v>0</v>
      </c>
      <c r="H1500" s="378">
        <f t="shared" si="512"/>
        <v>0</v>
      </c>
      <c r="I1500" s="378">
        <f t="shared" si="512"/>
        <v>0</v>
      </c>
    </row>
    <row r="1501" spans="1:9" s="350" customFormat="1">
      <c r="A1501" s="416"/>
      <c r="B1501" s="375" t="s">
        <v>20</v>
      </c>
      <c r="C1501" s="378">
        <f t="shared" si="511"/>
        <v>5</v>
      </c>
      <c r="D1501" s="378">
        <f>D1503+D1505</f>
        <v>0</v>
      </c>
      <c r="E1501" s="378">
        <f t="shared" ref="E1501:I1501" si="513">E1503+E1505</f>
        <v>5</v>
      </c>
      <c r="F1501" s="378">
        <f t="shared" si="513"/>
        <v>0</v>
      </c>
      <c r="G1501" s="378">
        <f t="shared" si="513"/>
        <v>0</v>
      </c>
      <c r="H1501" s="378">
        <f t="shared" si="513"/>
        <v>0</v>
      </c>
      <c r="I1501" s="378">
        <f t="shared" si="513"/>
        <v>0</v>
      </c>
    </row>
    <row r="1502" spans="1:9" s="274" customFormat="1" ht="15">
      <c r="A1502" s="566" t="s">
        <v>850</v>
      </c>
      <c r="B1502" s="299" t="s">
        <v>19</v>
      </c>
      <c r="C1502" s="312">
        <f t="shared" si="511"/>
        <v>3</v>
      </c>
      <c r="D1502" s="312">
        <v>0</v>
      </c>
      <c r="E1502" s="312">
        <v>3</v>
      </c>
      <c r="F1502" s="312">
        <v>0</v>
      </c>
      <c r="G1502" s="312">
        <v>0</v>
      </c>
      <c r="H1502" s="312">
        <v>0</v>
      </c>
      <c r="I1502" s="312">
        <v>0</v>
      </c>
    </row>
    <row r="1503" spans="1:9" s="274" customFormat="1">
      <c r="A1503" s="267"/>
      <c r="B1503" s="282" t="s">
        <v>20</v>
      </c>
      <c r="C1503" s="312">
        <f t="shared" si="511"/>
        <v>3</v>
      </c>
      <c r="D1503" s="312">
        <v>0</v>
      </c>
      <c r="E1503" s="312">
        <v>3</v>
      </c>
      <c r="F1503" s="312">
        <v>0</v>
      </c>
      <c r="G1503" s="312">
        <v>0</v>
      </c>
      <c r="H1503" s="312">
        <v>0</v>
      </c>
      <c r="I1503" s="312">
        <v>0</v>
      </c>
    </row>
    <row r="1504" spans="1:9" s="274" customFormat="1" ht="15">
      <c r="A1504" s="566" t="s">
        <v>851</v>
      </c>
      <c r="B1504" s="299" t="s">
        <v>19</v>
      </c>
      <c r="C1504" s="312">
        <f t="shared" ref="C1504:C1505" si="514">D1504+E1504+F1504+G1504+H1504+I1504</f>
        <v>2</v>
      </c>
      <c r="D1504" s="312">
        <v>0</v>
      </c>
      <c r="E1504" s="312">
        <v>2</v>
      </c>
      <c r="F1504" s="312">
        <v>0</v>
      </c>
      <c r="G1504" s="312">
        <v>0</v>
      </c>
      <c r="H1504" s="312">
        <v>0</v>
      </c>
      <c r="I1504" s="312">
        <v>0</v>
      </c>
    </row>
    <row r="1505" spans="1:9" s="257" customFormat="1">
      <c r="A1505" s="68"/>
      <c r="B1505" s="69" t="s">
        <v>20</v>
      </c>
      <c r="C1505" s="95">
        <f t="shared" si="514"/>
        <v>2</v>
      </c>
      <c r="D1505" s="71">
        <v>0</v>
      </c>
      <c r="E1505" s="71">
        <v>2</v>
      </c>
      <c r="F1505" s="71">
        <v>0</v>
      </c>
      <c r="G1505" s="71">
        <v>0</v>
      </c>
      <c r="H1505" s="71">
        <v>0</v>
      </c>
      <c r="I1505" s="71">
        <v>0</v>
      </c>
    </row>
    <row r="1506" spans="1:9">
      <c r="A1506" s="738" t="s">
        <v>78</v>
      </c>
      <c r="B1506" s="739"/>
      <c r="C1506" s="739"/>
      <c r="D1506" s="739"/>
      <c r="E1506" s="739"/>
      <c r="F1506" s="739"/>
      <c r="G1506" s="739"/>
      <c r="H1506" s="739"/>
      <c r="I1506" s="740"/>
    </row>
    <row r="1507" spans="1:9">
      <c r="A1507" s="33" t="s">
        <v>22</v>
      </c>
      <c r="B1507" s="201" t="s">
        <v>19</v>
      </c>
      <c r="C1507" s="101">
        <f t="shared" ref="C1507:C1518" si="515">D1507+E1507+F1507+G1507+H1507+I1507</f>
        <v>815.5</v>
      </c>
      <c r="D1507" s="85">
        <f t="shared" ref="D1507:I1514" si="516">D1509</f>
        <v>410.5</v>
      </c>
      <c r="E1507" s="85">
        <f t="shared" si="516"/>
        <v>405</v>
      </c>
      <c r="F1507" s="85">
        <f t="shared" si="516"/>
        <v>0</v>
      </c>
      <c r="G1507" s="85">
        <f t="shared" si="516"/>
        <v>0</v>
      </c>
      <c r="H1507" s="85">
        <f t="shared" si="516"/>
        <v>0</v>
      </c>
      <c r="I1507" s="85">
        <f t="shared" si="516"/>
        <v>0</v>
      </c>
    </row>
    <row r="1508" spans="1:9">
      <c r="A1508" s="23" t="s">
        <v>46</v>
      </c>
      <c r="B1508" s="202" t="s">
        <v>20</v>
      </c>
      <c r="C1508" s="101">
        <f t="shared" si="515"/>
        <v>815.5</v>
      </c>
      <c r="D1508" s="85">
        <f t="shared" si="516"/>
        <v>410.5</v>
      </c>
      <c r="E1508" s="85">
        <f t="shared" si="516"/>
        <v>405</v>
      </c>
      <c r="F1508" s="85">
        <f t="shared" si="516"/>
        <v>0</v>
      </c>
      <c r="G1508" s="85">
        <f t="shared" si="516"/>
        <v>0</v>
      </c>
      <c r="H1508" s="85">
        <f t="shared" si="516"/>
        <v>0</v>
      </c>
      <c r="I1508" s="85">
        <f t="shared" si="516"/>
        <v>0</v>
      </c>
    </row>
    <row r="1509" spans="1:9">
      <c r="A1509" s="63" t="s">
        <v>67</v>
      </c>
      <c r="B1509" s="26" t="s">
        <v>19</v>
      </c>
      <c r="C1509" s="101">
        <f t="shared" si="515"/>
        <v>815.5</v>
      </c>
      <c r="D1509" s="85">
        <f t="shared" si="516"/>
        <v>410.5</v>
      </c>
      <c r="E1509" s="85">
        <f t="shared" si="516"/>
        <v>405</v>
      </c>
      <c r="F1509" s="85">
        <f t="shared" si="516"/>
        <v>0</v>
      </c>
      <c r="G1509" s="85">
        <f t="shared" si="516"/>
        <v>0</v>
      </c>
      <c r="H1509" s="85">
        <f t="shared" si="516"/>
        <v>0</v>
      </c>
      <c r="I1509" s="85">
        <f t="shared" si="516"/>
        <v>0</v>
      </c>
    </row>
    <row r="1510" spans="1:9">
      <c r="A1510" s="23" t="s">
        <v>58</v>
      </c>
      <c r="B1510" s="28" t="s">
        <v>20</v>
      </c>
      <c r="C1510" s="101">
        <f t="shared" si="515"/>
        <v>815.5</v>
      </c>
      <c r="D1510" s="85">
        <f t="shared" si="516"/>
        <v>410.5</v>
      </c>
      <c r="E1510" s="85">
        <f t="shared" si="516"/>
        <v>405</v>
      </c>
      <c r="F1510" s="85">
        <f t="shared" si="516"/>
        <v>0</v>
      </c>
      <c r="G1510" s="85">
        <f t="shared" si="516"/>
        <v>0</v>
      </c>
      <c r="H1510" s="85">
        <f t="shared" si="516"/>
        <v>0</v>
      </c>
      <c r="I1510" s="85">
        <f t="shared" si="516"/>
        <v>0</v>
      </c>
    </row>
    <row r="1511" spans="1:9">
      <c r="A1511" s="21" t="s">
        <v>76</v>
      </c>
      <c r="B1511" s="8" t="s">
        <v>19</v>
      </c>
      <c r="C1511" s="101">
        <f t="shared" si="515"/>
        <v>815.5</v>
      </c>
      <c r="D1511" s="85">
        <f t="shared" si="516"/>
        <v>410.5</v>
      </c>
      <c r="E1511" s="85">
        <f t="shared" si="516"/>
        <v>405</v>
      </c>
      <c r="F1511" s="85">
        <f t="shared" si="516"/>
        <v>0</v>
      </c>
      <c r="G1511" s="85">
        <f t="shared" si="516"/>
        <v>0</v>
      </c>
      <c r="H1511" s="85">
        <f t="shared" si="516"/>
        <v>0</v>
      </c>
      <c r="I1511" s="85">
        <f t="shared" si="516"/>
        <v>0</v>
      </c>
    </row>
    <row r="1512" spans="1:9">
      <c r="A1512" s="18"/>
      <c r="B1512" s="202" t="s">
        <v>20</v>
      </c>
      <c r="C1512" s="101">
        <f t="shared" si="515"/>
        <v>815.5</v>
      </c>
      <c r="D1512" s="85">
        <f t="shared" si="516"/>
        <v>410.5</v>
      </c>
      <c r="E1512" s="85">
        <f t="shared" si="516"/>
        <v>405</v>
      </c>
      <c r="F1512" s="85">
        <f t="shared" si="516"/>
        <v>0</v>
      </c>
      <c r="G1512" s="85">
        <f t="shared" si="516"/>
        <v>0</v>
      </c>
      <c r="H1512" s="85">
        <f t="shared" si="516"/>
        <v>0</v>
      </c>
      <c r="I1512" s="85">
        <f t="shared" si="516"/>
        <v>0</v>
      </c>
    </row>
    <row r="1513" spans="1:9">
      <c r="A1513" s="30" t="s">
        <v>54</v>
      </c>
      <c r="B1513" s="27" t="s">
        <v>19</v>
      </c>
      <c r="C1513" s="101">
        <f t="shared" si="515"/>
        <v>815.5</v>
      </c>
      <c r="D1513" s="85">
        <f t="shared" si="516"/>
        <v>410.5</v>
      </c>
      <c r="E1513" s="85">
        <f t="shared" si="516"/>
        <v>405</v>
      </c>
      <c r="F1513" s="85">
        <f t="shared" si="516"/>
        <v>0</v>
      </c>
      <c r="G1513" s="85">
        <f t="shared" si="516"/>
        <v>0</v>
      </c>
      <c r="H1513" s="85">
        <f t="shared" si="516"/>
        <v>0</v>
      </c>
      <c r="I1513" s="85">
        <f t="shared" si="516"/>
        <v>0</v>
      </c>
    </row>
    <row r="1514" spans="1:9">
      <c r="A1514" s="11"/>
      <c r="B1514" s="35" t="s">
        <v>20</v>
      </c>
      <c r="C1514" s="101">
        <f t="shared" si="515"/>
        <v>815.5</v>
      </c>
      <c r="D1514" s="85">
        <f t="shared" si="516"/>
        <v>410.5</v>
      </c>
      <c r="E1514" s="85">
        <f t="shared" si="516"/>
        <v>405</v>
      </c>
      <c r="F1514" s="85">
        <f t="shared" si="516"/>
        <v>0</v>
      </c>
      <c r="G1514" s="85">
        <f t="shared" si="516"/>
        <v>0</v>
      </c>
      <c r="H1514" s="85">
        <f t="shared" si="516"/>
        <v>0</v>
      </c>
      <c r="I1514" s="85">
        <f t="shared" si="516"/>
        <v>0</v>
      </c>
    </row>
    <row r="1515" spans="1:9" s="112" customFormat="1">
      <c r="A1515" s="172" t="s">
        <v>50</v>
      </c>
      <c r="B1515" s="150" t="s">
        <v>19</v>
      </c>
      <c r="C1515" s="101">
        <f t="shared" si="515"/>
        <v>815.5</v>
      </c>
      <c r="D1515" s="235">
        <f>D1517+D1519</f>
        <v>410.5</v>
      </c>
      <c r="E1515" s="235">
        <f t="shared" ref="E1515:I1515" si="517">E1517+E1519</f>
        <v>405</v>
      </c>
      <c r="F1515" s="235">
        <f t="shared" si="517"/>
        <v>0</v>
      </c>
      <c r="G1515" s="235">
        <f t="shared" si="517"/>
        <v>0</v>
      </c>
      <c r="H1515" s="235">
        <f t="shared" si="517"/>
        <v>0</v>
      </c>
      <c r="I1515" s="235">
        <f t="shared" si="517"/>
        <v>0</v>
      </c>
    </row>
    <row r="1516" spans="1:9" s="112" customFormat="1">
      <c r="A1516" s="152"/>
      <c r="B1516" s="153" t="s">
        <v>20</v>
      </c>
      <c r="C1516" s="101">
        <f t="shared" si="515"/>
        <v>815.5</v>
      </c>
      <c r="D1516" s="235">
        <f>D1518+D1520</f>
        <v>410.5</v>
      </c>
      <c r="E1516" s="235">
        <f t="shared" ref="E1516:I1516" si="518">E1518+E1520</f>
        <v>405</v>
      </c>
      <c r="F1516" s="235">
        <f t="shared" si="518"/>
        <v>0</v>
      </c>
      <c r="G1516" s="235">
        <f t="shared" si="518"/>
        <v>0</v>
      </c>
      <c r="H1516" s="235">
        <f t="shared" si="518"/>
        <v>0</v>
      </c>
      <c r="I1516" s="235">
        <f t="shared" si="518"/>
        <v>0</v>
      </c>
    </row>
    <row r="1517" spans="1:9" s="274" customFormat="1" ht="15">
      <c r="A1517" s="570" t="s">
        <v>414</v>
      </c>
      <c r="B1517" s="284" t="s">
        <v>19</v>
      </c>
      <c r="C1517" s="312">
        <f t="shared" si="515"/>
        <v>410.5</v>
      </c>
      <c r="D1517" s="312">
        <v>410.5</v>
      </c>
      <c r="E1517" s="312">
        <v>0</v>
      </c>
      <c r="F1517" s="312">
        <v>0</v>
      </c>
      <c r="G1517" s="312">
        <v>0</v>
      </c>
      <c r="H1517" s="312">
        <v>0</v>
      </c>
      <c r="I1517" s="312">
        <v>0</v>
      </c>
    </row>
    <row r="1518" spans="1:9" s="274" customFormat="1">
      <c r="A1518" s="267"/>
      <c r="B1518" s="272" t="s">
        <v>20</v>
      </c>
      <c r="C1518" s="250">
        <f t="shared" si="515"/>
        <v>410.5</v>
      </c>
      <c r="D1518" s="250">
        <v>410.5</v>
      </c>
      <c r="E1518" s="250">
        <v>0</v>
      </c>
      <c r="F1518" s="250">
        <v>0</v>
      </c>
      <c r="G1518" s="250">
        <v>0</v>
      </c>
      <c r="H1518" s="250">
        <v>0</v>
      </c>
      <c r="I1518" s="250">
        <v>0</v>
      </c>
    </row>
    <row r="1519" spans="1:9" s="274" customFormat="1" ht="15">
      <c r="A1519" s="570" t="s">
        <v>852</v>
      </c>
      <c r="B1519" s="284" t="s">
        <v>19</v>
      </c>
      <c r="C1519" s="312">
        <f t="shared" ref="C1519:C1520" si="519">D1519+E1519+F1519+G1519+H1519+I1519</f>
        <v>405</v>
      </c>
      <c r="D1519" s="312">
        <v>0</v>
      </c>
      <c r="E1519" s="312">
        <v>405</v>
      </c>
      <c r="F1519" s="312">
        <v>0</v>
      </c>
      <c r="G1519" s="312">
        <v>0</v>
      </c>
      <c r="H1519" s="312">
        <v>0</v>
      </c>
      <c r="I1519" s="312">
        <v>0</v>
      </c>
    </row>
    <row r="1520" spans="1:9" s="121" customFormat="1">
      <c r="A1520" s="130"/>
      <c r="B1520" s="126" t="s">
        <v>20</v>
      </c>
      <c r="C1520" s="101">
        <f t="shared" si="519"/>
        <v>405</v>
      </c>
      <c r="D1520" s="101">
        <v>0</v>
      </c>
      <c r="E1520" s="85">
        <v>405</v>
      </c>
      <c r="F1520" s="101">
        <v>0</v>
      </c>
      <c r="G1520" s="101">
        <v>0</v>
      </c>
      <c r="H1520" s="101">
        <v>0</v>
      </c>
      <c r="I1520" s="101">
        <v>0</v>
      </c>
    </row>
    <row r="1521" spans="1:9">
      <c r="A1521" s="812" t="s">
        <v>37</v>
      </c>
      <c r="B1521" s="813"/>
      <c r="C1521" s="813"/>
      <c r="D1521" s="813"/>
      <c r="E1521" s="813"/>
      <c r="F1521" s="813"/>
      <c r="G1521" s="813"/>
      <c r="H1521" s="813"/>
      <c r="I1521" s="814"/>
    </row>
    <row r="1522" spans="1:9">
      <c r="A1522" s="710" t="s">
        <v>22</v>
      </c>
      <c r="B1522" s="711"/>
      <c r="C1522" s="711"/>
      <c r="D1522" s="711"/>
      <c r="E1522" s="711"/>
      <c r="F1522" s="711"/>
      <c r="G1522" s="711"/>
      <c r="H1522" s="711"/>
      <c r="I1522" s="712"/>
    </row>
    <row r="1523" spans="1:9">
      <c r="A1523" s="7" t="s">
        <v>29</v>
      </c>
      <c r="B1523" s="8" t="s">
        <v>19</v>
      </c>
      <c r="C1523" s="57">
        <f t="shared" ref="C1523:C1542" si="520">D1523+E1523+F1523+G1523+H1523+I1523</f>
        <v>27730.466999999997</v>
      </c>
      <c r="D1523" s="57">
        <f t="shared" ref="D1523:I1524" si="521">D1525+D1535</f>
        <v>12089.976999999999</v>
      </c>
      <c r="E1523" s="57">
        <f t="shared" si="521"/>
        <v>9432</v>
      </c>
      <c r="F1523" s="57">
        <f t="shared" si="521"/>
        <v>0</v>
      </c>
      <c r="G1523" s="57">
        <f t="shared" si="521"/>
        <v>0</v>
      </c>
      <c r="H1523" s="57">
        <f t="shared" si="521"/>
        <v>0</v>
      </c>
      <c r="I1523" s="57">
        <f t="shared" si="521"/>
        <v>6208.49</v>
      </c>
    </row>
    <row r="1524" spans="1:9" ht="13.5" thickBot="1">
      <c r="A1524" s="9"/>
      <c r="B1524" s="10" t="s">
        <v>20</v>
      </c>
      <c r="C1524" s="57">
        <f t="shared" si="520"/>
        <v>27730.466999999997</v>
      </c>
      <c r="D1524" s="57">
        <f t="shared" si="521"/>
        <v>12089.976999999999</v>
      </c>
      <c r="E1524" s="71">
        <f t="shared" si="521"/>
        <v>9432</v>
      </c>
      <c r="F1524" s="57">
        <f t="shared" si="521"/>
        <v>0</v>
      </c>
      <c r="G1524" s="57">
        <f t="shared" si="521"/>
        <v>0</v>
      </c>
      <c r="H1524" s="57">
        <f t="shared" si="521"/>
        <v>0</v>
      </c>
      <c r="I1524" s="57">
        <f t="shared" si="521"/>
        <v>6208.49</v>
      </c>
    </row>
    <row r="1525" spans="1:9">
      <c r="A1525" s="79" t="s">
        <v>35</v>
      </c>
      <c r="B1525" s="8" t="s">
        <v>19</v>
      </c>
      <c r="C1525" s="57">
        <f t="shared" si="520"/>
        <v>16044.919999999998</v>
      </c>
      <c r="D1525" s="57">
        <f>D1527+D1529</f>
        <v>8345.8799999999992</v>
      </c>
      <c r="E1525" s="57">
        <f t="shared" ref="E1525:I1526" si="522">E1527+E1529</f>
        <v>6517</v>
      </c>
      <c r="F1525" s="57">
        <f t="shared" si="522"/>
        <v>0</v>
      </c>
      <c r="G1525" s="57">
        <f t="shared" si="522"/>
        <v>0</v>
      </c>
      <c r="H1525" s="57">
        <f t="shared" si="522"/>
        <v>0</v>
      </c>
      <c r="I1525" s="57">
        <f t="shared" si="522"/>
        <v>1182.04</v>
      </c>
    </row>
    <row r="1526" spans="1:9">
      <c r="A1526" s="11" t="s">
        <v>26</v>
      </c>
      <c r="B1526" s="202" t="s">
        <v>20</v>
      </c>
      <c r="C1526" s="57">
        <f t="shared" si="520"/>
        <v>16044.919999999998</v>
      </c>
      <c r="D1526" s="57">
        <f>D1528+D1530</f>
        <v>8345.8799999999992</v>
      </c>
      <c r="E1526" s="57">
        <f t="shared" si="522"/>
        <v>6517</v>
      </c>
      <c r="F1526" s="57">
        <f t="shared" si="522"/>
        <v>0</v>
      </c>
      <c r="G1526" s="57">
        <f t="shared" si="522"/>
        <v>0</v>
      </c>
      <c r="H1526" s="57">
        <f t="shared" si="522"/>
        <v>0</v>
      </c>
      <c r="I1526" s="57">
        <f t="shared" si="522"/>
        <v>1182.04</v>
      </c>
    </row>
    <row r="1527" spans="1:9" ht="25.5">
      <c r="A1527" s="224" t="s">
        <v>11</v>
      </c>
      <c r="B1527" s="70" t="s">
        <v>19</v>
      </c>
      <c r="C1527" s="57">
        <f>D1527+E1527+F1527+G1527+H1527+I1527</f>
        <v>2509</v>
      </c>
      <c r="D1527" s="57">
        <f>D2110</f>
        <v>2509</v>
      </c>
      <c r="E1527" s="57">
        <f t="shared" ref="E1527:I1528" si="523">E2110</f>
        <v>0</v>
      </c>
      <c r="F1527" s="57">
        <f t="shared" si="523"/>
        <v>0</v>
      </c>
      <c r="G1527" s="57">
        <f t="shared" si="523"/>
        <v>0</v>
      </c>
      <c r="H1527" s="57">
        <f t="shared" si="523"/>
        <v>0</v>
      </c>
      <c r="I1527" s="57">
        <f t="shared" si="523"/>
        <v>0</v>
      </c>
    </row>
    <row r="1528" spans="1:9">
      <c r="A1528" s="18"/>
      <c r="B1528" s="69" t="s">
        <v>20</v>
      </c>
      <c r="C1528" s="57">
        <f>D1528+E1528+F1528+G1528+H1528+I1528</f>
        <v>2509</v>
      </c>
      <c r="D1528" s="57">
        <f>D2111</f>
        <v>2509</v>
      </c>
      <c r="E1528" s="57">
        <f t="shared" si="523"/>
        <v>0</v>
      </c>
      <c r="F1528" s="57">
        <f t="shared" si="523"/>
        <v>0</v>
      </c>
      <c r="G1528" s="57">
        <f t="shared" si="523"/>
        <v>0</v>
      </c>
      <c r="H1528" s="57">
        <f t="shared" si="523"/>
        <v>0</v>
      </c>
      <c r="I1528" s="57">
        <f t="shared" si="523"/>
        <v>0</v>
      </c>
    </row>
    <row r="1529" spans="1:9">
      <c r="A1529" s="21" t="s">
        <v>76</v>
      </c>
      <c r="B1529" s="8" t="s">
        <v>19</v>
      </c>
      <c r="C1529" s="57">
        <f t="shared" si="520"/>
        <v>13535.919999999998</v>
      </c>
      <c r="D1529" s="57">
        <f>D1531</f>
        <v>5836.8799999999992</v>
      </c>
      <c r="E1529" s="57">
        <f t="shared" ref="E1529:I1532" si="524">E1531</f>
        <v>6517</v>
      </c>
      <c r="F1529" s="57">
        <f t="shared" si="524"/>
        <v>0</v>
      </c>
      <c r="G1529" s="57">
        <f t="shared" si="524"/>
        <v>0</v>
      </c>
      <c r="H1529" s="57">
        <f t="shared" si="524"/>
        <v>0</v>
      </c>
      <c r="I1529" s="57">
        <f t="shared" si="524"/>
        <v>1182.04</v>
      </c>
    </row>
    <row r="1530" spans="1:9">
      <c r="A1530" s="18"/>
      <c r="B1530" s="202" t="s">
        <v>20</v>
      </c>
      <c r="C1530" s="57">
        <f t="shared" si="520"/>
        <v>13535.919999999998</v>
      </c>
      <c r="D1530" s="57">
        <f>D1532</f>
        <v>5836.8799999999992</v>
      </c>
      <c r="E1530" s="57">
        <f>E1532</f>
        <v>6517</v>
      </c>
      <c r="F1530" s="57">
        <f t="shared" si="524"/>
        <v>0</v>
      </c>
      <c r="G1530" s="57">
        <f t="shared" si="524"/>
        <v>0</v>
      </c>
      <c r="H1530" s="57">
        <f t="shared" si="524"/>
        <v>0</v>
      </c>
      <c r="I1530" s="57">
        <f t="shared" si="524"/>
        <v>1182.04</v>
      </c>
    </row>
    <row r="1531" spans="1:9">
      <c r="A1531" s="20" t="s">
        <v>59</v>
      </c>
      <c r="B1531" s="8" t="s">
        <v>19</v>
      </c>
      <c r="C1531" s="57">
        <f t="shared" si="520"/>
        <v>13535.919999999998</v>
      </c>
      <c r="D1531" s="57">
        <f>D1533</f>
        <v>5836.8799999999992</v>
      </c>
      <c r="E1531" s="57">
        <f>E1533</f>
        <v>6517</v>
      </c>
      <c r="F1531" s="57">
        <f t="shared" si="524"/>
        <v>0</v>
      </c>
      <c r="G1531" s="57">
        <f t="shared" si="524"/>
        <v>0</v>
      </c>
      <c r="H1531" s="57">
        <f t="shared" si="524"/>
        <v>0</v>
      </c>
      <c r="I1531" s="57">
        <f t="shared" si="524"/>
        <v>1182.04</v>
      </c>
    </row>
    <row r="1532" spans="1:9">
      <c r="A1532" s="11"/>
      <c r="B1532" s="202" t="s">
        <v>20</v>
      </c>
      <c r="C1532" s="57">
        <f t="shared" si="520"/>
        <v>13535.919999999998</v>
      </c>
      <c r="D1532" s="57">
        <f>D1534</f>
        <v>5836.8799999999992</v>
      </c>
      <c r="E1532" s="57">
        <f>E1534</f>
        <v>6517</v>
      </c>
      <c r="F1532" s="57">
        <f t="shared" si="524"/>
        <v>0</v>
      </c>
      <c r="G1532" s="57">
        <f t="shared" si="524"/>
        <v>0</v>
      </c>
      <c r="H1532" s="57">
        <f t="shared" si="524"/>
        <v>0</v>
      </c>
      <c r="I1532" s="57">
        <f t="shared" si="524"/>
        <v>1182.04</v>
      </c>
    </row>
    <row r="1533" spans="1:9">
      <c r="A1533" s="13" t="s">
        <v>51</v>
      </c>
      <c r="B1533" s="8" t="s">
        <v>19</v>
      </c>
      <c r="C1533" s="57">
        <f t="shared" si="520"/>
        <v>13535.919999999998</v>
      </c>
      <c r="D1533" s="57">
        <f>D2118+D1629+D1552+D1650+D1814+D1895</f>
        <v>5836.8799999999992</v>
      </c>
      <c r="E1533" s="57">
        <f t="shared" ref="E1533:I1533" si="525">E2118+E1629+E1552+E1650+E1814+E1895</f>
        <v>6517</v>
      </c>
      <c r="F1533" s="57">
        <f t="shared" si="525"/>
        <v>0</v>
      </c>
      <c r="G1533" s="57">
        <f t="shared" si="525"/>
        <v>0</v>
      </c>
      <c r="H1533" s="57">
        <f t="shared" si="525"/>
        <v>0</v>
      </c>
      <c r="I1533" s="57">
        <f t="shared" si="525"/>
        <v>1182.04</v>
      </c>
    </row>
    <row r="1534" spans="1:9">
      <c r="A1534" s="11"/>
      <c r="B1534" s="202" t="s">
        <v>20</v>
      </c>
      <c r="C1534" s="57">
        <f t="shared" si="520"/>
        <v>13535.919999999998</v>
      </c>
      <c r="D1534" s="57">
        <f>D2119+D1630+D1553+D1651+D1815+D1896</f>
        <v>5836.8799999999992</v>
      </c>
      <c r="E1534" s="57">
        <f t="shared" ref="E1534:I1534" si="526">E2119+E1630+E1553+E1651+E1815+E1896</f>
        <v>6517</v>
      </c>
      <c r="F1534" s="57">
        <f t="shared" si="526"/>
        <v>0</v>
      </c>
      <c r="G1534" s="57">
        <f t="shared" si="526"/>
        <v>0</v>
      </c>
      <c r="H1534" s="57">
        <f t="shared" si="526"/>
        <v>0</v>
      </c>
      <c r="I1534" s="57">
        <f t="shared" si="526"/>
        <v>1182.04</v>
      </c>
    </row>
    <row r="1535" spans="1:9">
      <c r="A1535" s="93" t="s">
        <v>34</v>
      </c>
      <c r="B1535" s="45" t="s">
        <v>19</v>
      </c>
      <c r="C1535" s="151">
        <f t="shared" si="520"/>
        <v>11685.546999999999</v>
      </c>
      <c r="D1535" s="151">
        <f t="shared" ref="D1535:I1540" si="527">D1537</f>
        <v>3744.0969999999998</v>
      </c>
      <c r="E1535" s="151">
        <f t="shared" si="527"/>
        <v>2915</v>
      </c>
      <c r="F1535" s="151">
        <f t="shared" si="527"/>
        <v>0</v>
      </c>
      <c r="G1535" s="151">
        <f t="shared" si="527"/>
        <v>0</v>
      </c>
      <c r="H1535" s="151">
        <f t="shared" si="527"/>
        <v>0</v>
      </c>
      <c r="I1535" s="151">
        <f t="shared" si="527"/>
        <v>5026.45</v>
      </c>
    </row>
    <row r="1536" spans="1:9">
      <c r="A1536" s="41" t="s">
        <v>49</v>
      </c>
      <c r="B1536" s="44" t="s">
        <v>20</v>
      </c>
      <c r="C1536" s="151">
        <f t="shared" si="520"/>
        <v>11685.546999999999</v>
      </c>
      <c r="D1536" s="151">
        <f t="shared" si="527"/>
        <v>3744.0969999999998</v>
      </c>
      <c r="E1536" s="151">
        <f t="shared" si="527"/>
        <v>2915</v>
      </c>
      <c r="F1536" s="151">
        <f t="shared" si="527"/>
        <v>0</v>
      </c>
      <c r="G1536" s="151">
        <f t="shared" si="527"/>
        <v>0</v>
      </c>
      <c r="H1536" s="151">
        <f t="shared" si="527"/>
        <v>0</v>
      </c>
      <c r="I1536" s="151">
        <f t="shared" si="527"/>
        <v>5026.45</v>
      </c>
    </row>
    <row r="1537" spans="1:9">
      <c r="A1537" s="21" t="s">
        <v>76</v>
      </c>
      <c r="B1537" s="8" t="s">
        <v>19</v>
      </c>
      <c r="C1537" s="57">
        <f t="shared" si="520"/>
        <v>11685.546999999999</v>
      </c>
      <c r="D1537" s="57">
        <f t="shared" si="527"/>
        <v>3744.0969999999998</v>
      </c>
      <c r="E1537" s="57">
        <f t="shared" si="527"/>
        <v>2915</v>
      </c>
      <c r="F1537" s="57">
        <f t="shared" si="527"/>
        <v>0</v>
      </c>
      <c r="G1537" s="57">
        <f t="shared" si="527"/>
        <v>0</v>
      </c>
      <c r="H1537" s="57">
        <f t="shared" si="527"/>
        <v>0</v>
      </c>
      <c r="I1537" s="57">
        <f t="shared" si="527"/>
        <v>5026.45</v>
      </c>
    </row>
    <row r="1538" spans="1:9">
      <c r="A1538" s="18"/>
      <c r="B1538" s="202" t="s">
        <v>20</v>
      </c>
      <c r="C1538" s="57">
        <f t="shared" si="520"/>
        <v>11685.546999999999</v>
      </c>
      <c r="D1538" s="57">
        <f t="shared" si="527"/>
        <v>3744.0969999999998</v>
      </c>
      <c r="E1538" s="57">
        <f t="shared" si="527"/>
        <v>2915</v>
      </c>
      <c r="F1538" s="57">
        <f t="shared" si="527"/>
        <v>0</v>
      </c>
      <c r="G1538" s="57">
        <f t="shared" si="527"/>
        <v>0</v>
      </c>
      <c r="H1538" s="57">
        <f t="shared" si="527"/>
        <v>0</v>
      </c>
      <c r="I1538" s="57">
        <f t="shared" si="527"/>
        <v>5026.45</v>
      </c>
    </row>
    <row r="1539" spans="1:9">
      <c r="A1539" s="56" t="s">
        <v>59</v>
      </c>
      <c r="B1539" s="45" t="s">
        <v>19</v>
      </c>
      <c r="C1539" s="57">
        <f t="shared" si="520"/>
        <v>11685.546999999999</v>
      </c>
      <c r="D1539" s="57">
        <f t="shared" si="527"/>
        <v>3744.0969999999998</v>
      </c>
      <c r="E1539" s="57">
        <f t="shared" si="527"/>
        <v>2915</v>
      </c>
      <c r="F1539" s="57">
        <f t="shared" si="527"/>
        <v>0</v>
      </c>
      <c r="G1539" s="57">
        <f t="shared" si="527"/>
        <v>0</v>
      </c>
      <c r="H1539" s="57">
        <f t="shared" si="527"/>
        <v>0</v>
      </c>
      <c r="I1539" s="57">
        <f t="shared" si="527"/>
        <v>5026.45</v>
      </c>
    </row>
    <row r="1540" spans="1:9">
      <c r="A1540" s="42"/>
      <c r="B1540" s="44" t="s">
        <v>20</v>
      </c>
      <c r="C1540" s="57">
        <f t="shared" si="520"/>
        <v>11685.546999999999</v>
      </c>
      <c r="D1540" s="57">
        <f t="shared" si="527"/>
        <v>3744.0969999999998</v>
      </c>
      <c r="E1540" s="57">
        <f>E1542</f>
        <v>2915</v>
      </c>
      <c r="F1540" s="57">
        <f t="shared" si="527"/>
        <v>0</v>
      </c>
      <c r="G1540" s="57">
        <f t="shared" si="527"/>
        <v>0</v>
      </c>
      <c r="H1540" s="57">
        <f t="shared" si="527"/>
        <v>0</v>
      </c>
      <c r="I1540" s="57">
        <f t="shared" si="527"/>
        <v>5026.45</v>
      </c>
    </row>
    <row r="1541" spans="1:9">
      <c r="A1541" s="15" t="s">
        <v>51</v>
      </c>
      <c r="B1541" s="45" t="s">
        <v>19</v>
      </c>
      <c r="C1541" s="57">
        <f t="shared" si="520"/>
        <v>11685.546999999999</v>
      </c>
      <c r="D1541" s="57">
        <f t="shared" ref="D1541:I1542" si="528">D1665+D1828+D2075</f>
        <v>3744.0969999999998</v>
      </c>
      <c r="E1541" s="57">
        <f t="shared" si="528"/>
        <v>2915</v>
      </c>
      <c r="F1541" s="57">
        <f t="shared" si="528"/>
        <v>0</v>
      </c>
      <c r="G1541" s="57">
        <f t="shared" si="528"/>
        <v>0</v>
      </c>
      <c r="H1541" s="57">
        <f t="shared" si="528"/>
        <v>0</v>
      </c>
      <c r="I1541" s="57">
        <f t="shared" si="528"/>
        <v>5026.45</v>
      </c>
    </row>
    <row r="1542" spans="1:9">
      <c r="A1542" s="14"/>
      <c r="B1542" s="44" t="s">
        <v>20</v>
      </c>
      <c r="C1542" s="57">
        <f t="shared" si="520"/>
        <v>11685.546999999999</v>
      </c>
      <c r="D1542" s="57">
        <f t="shared" si="528"/>
        <v>3744.0969999999998</v>
      </c>
      <c r="E1542" s="57">
        <f t="shared" si="528"/>
        <v>2915</v>
      </c>
      <c r="F1542" s="57">
        <f t="shared" si="528"/>
        <v>0</v>
      </c>
      <c r="G1542" s="57">
        <f t="shared" si="528"/>
        <v>0</v>
      </c>
      <c r="H1542" s="57">
        <f t="shared" si="528"/>
        <v>0</v>
      </c>
      <c r="I1542" s="57">
        <f t="shared" si="528"/>
        <v>5026.45</v>
      </c>
    </row>
    <row r="1543" spans="1:9">
      <c r="A1543" s="713" t="s">
        <v>66</v>
      </c>
      <c r="B1543" s="714"/>
      <c r="C1543" s="714"/>
      <c r="D1543" s="714"/>
      <c r="E1543" s="714"/>
      <c r="F1543" s="714"/>
      <c r="G1543" s="714"/>
      <c r="H1543" s="714"/>
      <c r="I1543" s="715"/>
    </row>
    <row r="1544" spans="1:9" s="120" customFormat="1">
      <c r="A1544" s="129" t="s">
        <v>22</v>
      </c>
      <c r="B1544" s="205" t="s">
        <v>19</v>
      </c>
      <c r="C1544" s="100">
        <f t="shared" ref="C1544:C1557" si="529">D1544+E1544+F1544+G1544+H1544+I1544</f>
        <v>3948.75</v>
      </c>
      <c r="D1544" s="100">
        <f t="shared" ref="D1544:I1549" si="530">D1546</f>
        <v>1917.29</v>
      </c>
      <c r="E1544" s="100">
        <f t="shared" si="530"/>
        <v>1985</v>
      </c>
      <c r="F1544" s="100">
        <f t="shared" si="530"/>
        <v>0</v>
      </c>
      <c r="G1544" s="100">
        <f t="shared" si="530"/>
        <v>0</v>
      </c>
      <c r="H1544" s="100">
        <f t="shared" si="530"/>
        <v>0</v>
      </c>
      <c r="I1544" s="100">
        <f t="shared" si="530"/>
        <v>46.46</v>
      </c>
    </row>
    <row r="1545" spans="1:9" s="120" customFormat="1">
      <c r="A1545" s="127" t="s">
        <v>46</v>
      </c>
      <c r="B1545" s="206" t="s">
        <v>20</v>
      </c>
      <c r="C1545" s="100">
        <f t="shared" si="529"/>
        <v>3948.75</v>
      </c>
      <c r="D1545" s="100">
        <f t="shared" si="530"/>
        <v>1917.29</v>
      </c>
      <c r="E1545" s="95">
        <f t="shared" si="530"/>
        <v>1985</v>
      </c>
      <c r="F1545" s="100">
        <f t="shared" si="530"/>
        <v>0</v>
      </c>
      <c r="G1545" s="100">
        <f t="shared" si="530"/>
        <v>0</v>
      </c>
      <c r="H1545" s="100">
        <f t="shared" si="530"/>
        <v>0</v>
      </c>
      <c r="I1545" s="100">
        <f t="shared" si="530"/>
        <v>46.46</v>
      </c>
    </row>
    <row r="1546" spans="1:9" s="120" customFormat="1">
      <c r="A1546" s="141" t="s">
        <v>35</v>
      </c>
      <c r="B1546" s="107" t="s">
        <v>19</v>
      </c>
      <c r="C1546" s="100">
        <f t="shared" si="529"/>
        <v>3948.75</v>
      </c>
      <c r="D1546" s="100">
        <f>D1548</f>
        <v>1917.29</v>
      </c>
      <c r="E1546" s="100">
        <f t="shared" si="530"/>
        <v>1985</v>
      </c>
      <c r="F1546" s="100">
        <f t="shared" si="530"/>
        <v>0</v>
      </c>
      <c r="G1546" s="100">
        <f t="shared" si="530"/>
        <v>0</v>
      </c>
      <c r="H1546" s="100">
        <f t="shared" si="530"/>
        <v>0</v>
      </c>
      <c r="I1546" s="100">
        <f t="shared" si="530"/>
        <v>46.46</v>
      </c>
    </row>
    <row r="1547" spans="1:9" s="120" customFormat="1">
      <c r="A1547" s="122" t="s">
        <v>26</v>
      </c>
      <c r="B1547" s="206" t="s">
        <v>20</v>
      </c>
      <c r="C1547" s="100">
        <f t="shared" si="529"/>
        <v>3948.75</v>
      </c>
      <c r="D1547" s="100">
        <f>D1549</f>
        <v>1917.29</v>
      </c>
      <c r="E1547" s="100">
        <f t="shared" si="530"/>
        <v>1985</v>
      </c>
      <c r="F1547" s="100">
        <f t="shared" si="530"/>
        <v>0</v>
      </c>
      <c r="G1547" s="100">
        <f t="shared" si="530"/>
        <v>0</v>
      </c>
      <c r="H1547" s="100">
        <f t="shared" si="530"/>
        <v>0</v>
      </c>
      <c r="I1547" s="100">
        <f t="shared" si="530"/>
        <v>46.46</v>
      </c>
    </row>
    <row r="1548" spans="1:9" s="120" customFormat="1">
      <c r="A1548" s="106" t="s">
        <v>76</v>
      </c>
      <c r="B1548" s="107" t="s">
        <v>19</v>
      </c>
      <c r="C1548" s="100">
        <f t="shared" si="529"/>
        <v>3948.75</v>
      </c>
      <c r="D1548" s="100">
        <f>D1550</f>
        <v>1917.29</v>
      </c>
      <c r="E1548" s="100">
        <f t="shared" si="530"/>
        <v>1985</v>
      </c>
      <c r="F1548" s="100">
        <f t="shared" si="530"/>
        <v>0</v>
      </c>
      <c r="G1548" s="100">
        <f t="shared" si="530"/>
        <v>0</v>
      </c>
      <c r="H1548" s="100">
        <f t="shared" si="530"/>
        <v>0</v>
      </c>
      <c r="I1548" s="100">
        <f t="shared" si="530"/>
        <v>46.46</v>
      </c>
    </row>
    <row r="1549" spans="1:9" s="120" customFormat="1">
      <c r="A1549" s="108"/>
      <c r="B1549" s="206" t="s">
        <v>20</v>
      </c>
      <c r="C1549" s="100">
        <f t="shared" si="529"/>
        <v>3948.75</v>
      </c>
      <c r="D1549" s="100">
        <f>D1551</f>
        <v>1917.29</v>
      </c>
      <c r="E1549" s="100">
        <f t="shared" si="530"/>
        <v>1985</v>
      </c>
      <c r="F1549" s="100">
        <f t="shared" si="530"/>
        <v>0</v>
      </c>
      <c r="G1549" s="100">
        <f t="shared" si="530"/>
        <v>0</v>
      </c>
      <c r="H1549" s="100">
        <f t="shared" si="530"/>
        <v>0</v>
      </c>
      <c r="I1549" s="100">
        <f t="shared" si="530"/>
        <v>46.46</v>
      </c>
    </row>
    <row r="1550" spans="1:9" s="120" customFormat="1">
      <c r="A1550" s="165" t="s">
        <v>59</v>
      </c>
      <c r="B1550" s="107" t="s">
        <v>19</v>
      </c>
      <c r="C1550" s="100">
        <f t="shared" si="529"/>
        <v>3948.75</v>
      </c>
      <c r="D1550" s="100">
        <f t="shared" ref="D1550:I1551" si="531">D1552</f>
        <v>1917.29</v>
      </c>
      <c r="E1550" s="100">
        <f t="shared" si="531"/>
        <v>1985</v>
      </c>
      <c r="F1550" s="100">
        <f t="shared" si="531"/>
        <v>0</v>
      </c>
      <c r="G1550" s="100">
        <f t="shared" si="531"/>
        <v>0</v>
      </c>
      <c r="H1550" s="100">
        <f t="shared" si="531"/>
        <v>0</v>
      </c>
      <c r="I1550" s="100">
        <f t="shared" si="531"/>
        <v>46.46</v>
      </c>
    </row>
    <row r="1551" spans="1:9" s="120" customFormat="1">
      <c r="A1551" s="122"/>
      <c r="B1551" s="206" t="s">
        <v>20</v>
      </c>
      <c r="C1551" s="100">
        <f t="shared" si="529"/>
        <v>3948.75</v>
      </c>
      <c r="D1551" s="100">
        <f t="shared" si="531"/>
        <v>1917.29</v>
      </c>
      <c r="E1551" s="100">
        <f t="shared" si="531"/>
        <v>1985</v>
      </c>
      <c r="F1551" s="100">
        <f t="shared" si="531"/>
        <v>0</v>
      </c>
      <c r="G1551" s="100">
        <f t="shared" si="531"/>
        <v>0</v>
      </c>
      <c r="H1551" s="100">
        <f t="shared" si="531"/>
        <v>0</v>
      </c>
      <c r="I1551" s="100">
        <f t="shared" si="531"/>
        <v>46.46</v>
      </c>
    </row>
    <row r="1552" spans="1:9" s="350" customFormat="1">
      <c r="A1552" s="411" t="s">
        <v>51</v>
      </c>
      <c r="B1552" s="412" t="s">
        <v>19</v>
      </c>
      <c r="C1552" s="378">
        <f t="shared" si="529"/>
        <v>3948.75</v>
      </c>
      <c r="D1552" s="146">
        <f>D1554+D1556+D1558+D1560+D1562+D1564+D1566+D1568+D1570+D1572+D1574+D1576+D1578+D1580+D1582+D1584+D1586+D1588+D1590+D1592+D1594+D1596+D1598+D1600+D1602+D1604+D1606+D1608+D1610+D1612+D1614+D1616+D1618</f>
        <v>1917.29</v>
      </c>
      <c r="E1552" s="146">
        <f t="shared" ref="E1552:I1552" si="532">E1554+E1556+E1558+E1560+E1562+E1564+E1566+E1568+E1570+E1572+E1574+E1576+E1578+E1580+E1582+E1584+E1586+E1588+E1590+E1592+E1594+E1596+E1598+E1600+E1602+E1604+E1606+E1608+E1610+E1612+E1614+E1616+E1618</f>
        <v>1985</v>
      </c>
      <c r="F1552" s="146">
        <f t="shared" si="532"/>
        <v>0</v>
      </c>
      <c r="G1552" s="146">
        <f t="shared" si="532"/>
        <v>0</v>
      </c>
      <c r="H1552" s="146">
        <f t="shared" si="532"/>
        <v>0</v>
      </c>
      <c r="I1552" s="146">
        <f t="shared" si="532"/>
        <v>46.46</v>
      </c>
    </row>
    <row r="1553" spans="1:9" s="147" customFormat="1">
      <c r="A1553" s="155"/>
      <c r="B1553" s="148" t="s">
        <v>20</v>
      </c>
      <c r="C1553" s="146">
        <f>D1553+E1553+F1553+G1553+H1553+I1553</f>
        <v>3948.75</v>
      </c>
      <c r="D1553" s="146">
        <f>D1555+D1557+D1559+D1561+D1563+D1565+D1567+D1569+D1571+D1573+D1575+D1577+D1579+D1581+D1583+D1585+D1587+D1589+D1591+D1593+D1595+D1597+D1599+D1601+D1603+D1605+D1607+D1609+D1611+D1613+D1615+D1617+D1619</f>
        <v>1917.29</v>
      </c>
      <c r="E1553" s="146">
        <f t="shared" ref="E1553:I1553" si="533">E1555+E1557+E1559+E1561+E1563+E1565+E1567+E1569+E1571+E1573+E1575+E1577+E1579+E1581+E1583+E1585+E1587+E1589+E1591+E1593+E1595+E1597+E1599+E1601+E1603+E1605+E1607+E1609+E1611+E1613+E1615+E1617+E1619</f>
        <v>1985</v>
      </c>
      <c r="F1553" s="146">
        <f t="shared" si="533"/>
        <v>0</v>
      </c>
      <c r="G1553" s="146">
        <f t="shared" si="533"/>
        <v>0</v>
      </c>
      <c r="H1553" s="146">
        <f t="shared" si="533"/>
        <v>0</v>
      </c>
      <c r="I1553" s="146">
        <f t="shared" si="533"/>
        <v>46.46</v>
      </c>
    </row>
    <row r="1554" spans="1:9" s="174" customFormat="1" ht="25.5">
      <c r="A1554" s="488" t="s">
        <v>183</v>
      </c>
      <c r="B1554" s="99" t="s">
        <v>19</v>
      </c>
      <c r="C1554" s="101">
        <f t="shared" si="529"/>
        <v>81</v>
      </c>
      <c r="D1554" s="101">
        <v>81</v>
      </c>
      <c r="E1554" s="101">
        <v>0</v>
      </c>
      <c r="F1554" s="101">
        <v>0</v>
      </c>
      <c r="G1554" s="101">
        <v>0</v>
      </c>
      <c r="H1554" s="101">
        <v>0</v>
      </c>
      <c r="I1554" s="101">
        <v>0</v>
      </c>
    </row>
    <row r="1555" spans="1:9" s="174" customFormat="1">
      <c r="A1555" s="127"/>
      <c r="B1555" s="103" t="s">
        <v>20</v>
      </c>
      <c r="C1555" s="101">
        <f t="shared" si="529"/>
        <v>81</v>
      </c>
      <c r="D1555" s="101">
        <v>81</v>
      </c>
      <c r="E1555" s="101">
        <v>0</v>
      </c>
      <c r="F1555" s="101">
        <v>0</v>
      </c>
      <c r="G1555" s="101">
        <v>0</v>
      </c>
      <c r="H1555" s="101">
        <v>0</v>
      </c>
      <c r="I1555" s="101">
        <v>0</v>
      </c>
    </row>
    <row r="1556" spans="1:9" s="174" customFormat="1" ht="25.5">
      <c r="A1556" s="488" t="s">
        <v>184</v>
      </c>
      <c r="B1556" s="99" t="s">
        <v>19</v>
      </c>
      <c r="C1556" s="101">
        <f t="shared" si="529"/>
        <v>12</v>
      </c>
      <c r="D1556" s="101">
        <v>12</v>
      </c>
      <c r="E1556" s="101">
        <v>0</v>
      </c>
      <c r="F1556" s="101">
        <v>0</v>
      </c>
      <c r="G1556" s="101">
        <v>0</v>
      </c>
      <c r="H1556" s="101">
        <v>0</v>
      </c>
      <c r="I1556" s="101">
        <v>0</v>
      </c>
    </row>
    <row r="1557" spans="1:9" s="174" customFormat="1">
      <c r="A1557" s="127"/>
      <c r="B1557" s="103" t="s">
        <v>20</v>
      </c>
      <c r="C1557" s="101">
        <f t="shared" si="529"/>
        <v>12</v>
      </c>
      <c r="D1557" s="101">
        <v>12</v>
      </c>
      <c r="E1557" s="101">
        <v>0</v>
      </c>
      <c r="F1557" s="101">
        <v>0</v>
      </c>
      <c r="G1557" s="101">
        <v>0</v>
      </c>
      <c r="H1557" s="101">
        <v>0</v>
      </c>
      <c r="I1557" s="101">
        <v>0</v>
      </c>
    </row>
    <row r="1558" spans="1:9" s="121" customFormat="1" ht="52.5" customHeight="1">
      <c r="A1558" s="361" t="s">
        <v>855</v>
      </c>
      <c r="B1558" s="143" t="s">
        <v>19</v>
      </c>
      <c r="C1558" s="95">
        <f>C1559</f>
        <v>42</v>
      </c>
      <c r="D1558" s="95">
        <v>42</v>
      </c>
      <c r="E1558" s="71">
        <v>0</v>
      </c>
      <c r="F1558" s="95">
        <v>0</v>
      </c>
      <c r="G1558" s="95">
        <v>0</v>
      </c>
      <c r="H1558" s="95">
        <v>0</v>
      </c>
      <c r="I1558" s="95">
        <f>I1559</f>
        <v>0</v>
      </c>
    </row>
    <row r="1559" spans="1:9" s="121" customFormat="1">
      <c r="A1559" s="108"/>
      <c r="B1559" s="144" t="s">
        <v>20</v>
      </c>
      <c r="C1559" s="95">
        <f>D1559+E1559+F1559+G1559+H1559+I1559</f>
        <v>42</v>
      </c>
      <c r="D1559" s="95">
        <v>42</v>
      </c>
      <c r="E1559" s="71">
        <v>0</v>
      </c>
      <c r="F1559" s="95">
        <v>0</v>
      </c>
      <c r="G1559" s="95">
        <v>0</v>
      </c>
      <c r="H1559" s="95">
        <v>0</v>
      </c>
      <c r="I1559" s="95">
        <v>0</v>
      </c>
    </row>
    <row r="1560" spans="1:9" s="121" customFormat="1">
      <c r="A1560" s="843" t="s">
        <v>856</v>
      </c>
      <c r="B1560" s="143" t="s">
        <v>19</v>
      </c>
      <c r="C1560" s="95">
        <f>C1561</f>
        <v>59</v>
      </c>
      <c r="D1560" s="95">
        <v>59</v>
      </c>
      <c r="E1560" s="71">
        <v>0</v>
      </c>
      <c r="F1560" s="95">
        <v>0</v>
      </c>
      <c r="G1560" s="95">
        <v>0</v>
      </c>
      <c r="H1560" s="95">
        <v>0</v>
      </c>
      <c r="I1560" s="95">
        <v>0</v>
      </c>
    </row>
    <row r="1561" spans="1:9" s="121" customFormat="1" ht="52.5" customHeight="1">
      <c r="A1561" s="844"/>
      <c r="B1561" s="144" t="s">
        <v>20</v>
      </c>
      <c r="C1561" s="95">
        <f>D1561+E1561+F1561+G1561+H1561+I1561</f>
        <v>59</v>
      </c>
      <c r="D1561" s="95">
        <v>59</v>
      </c>
      <c r="E1561" s="71">
        <v>0</v>
      </c>
      <c r="F1561" s="95">
        <v>0</v>
      </c>
      <c r="G1561" s="95">
        <v>0</v>
      </c>
      <c r="H1561" s="95">
        <v>0</v>
      </c>
      <c r="I1561" s="95">
        <v>0</v>
      </c>
    </row>
    <row r="1562" spans="1:9" s="174" customFormat="1" ht="64.5" customHeight="1">
      <c r="A1562" s="544" t="s">
        <v>857</v>
      </c>
      <c r="B1562" s="304" t="s">
        <v>19</v>
      </c>
      <c r="C1562" s="101">
        <f>C1563</f>
        <v>114</v>
      </c>
      <c r="D1562" s="101">
        <f>D1563</f>
        <v>114</v>
      </c>
      <c r="E1562" s="85">
        <v>0</v>
      </c>
      <c r="F1562" s="101">
        <v>0</v>
      </c>
      <c r="G1562" s="101">
        <v>0</v>
      </c>
      <c r="H1562" s="101">
        <v>0</v>
      </c>
      <c r="I1562" s="101">
        <v>0</v>
      </c>
    </row>
    <row r="1563" spans="1:9" s="174" customFormat="1" ht="15" customHeight="1">
      <c r="A1563" s="127"/>
      <c r="B1563" s="103" t="s">
        <v>20</v>
      </c>
      <c r="C1563" s="101">
        <f>D1563+E1563+F1563+G1563+H1563+I1563</f>
        <v>114</v>
      </c>
      <c r="D1563" s="101">
        <v>114</v>
      </c>
      <c r="E1563" s="85">
        <v>0</v>
      </c>
      <c r="F1563" s="101">
        <v>0</v>
      </c>
      <c r="G1563" s="101">
        <v>0</v>
      </c>
      <c r="H1563" s="101">
        <v>0</v>
      </c>
      <c r="I1563" s="101">
        <v>0</v>
      </c>
    </row>
    <row r="1564" spans="1:9" s="174" customFormat="1" ht="12" customHeight="1">
      <c r="A1564" s="845" t="s">
        <v>858</v>
      </c>
      <c r="B1564" s="99" t="s">
        <v>19</v>
      </c>
      <c r="C1564" s="101">
        <f>D1564+E1564+F1564+G1564+H1564+I1564</f>
        <v>172</v>
      </c>
      <c r="D1564" s="101">
        <f>D1565</f>
        <v>172</v>
      </c>
      <c r="E1564" s="85">
        <v>0</v>
      </c>
      <c r="F1564" s="101">
        <v>0</v>
      </c>
      <c r="G1564" s="101">
        <v>0</v>
      </c>
      <c r="H1564" s="101">
        <v>0</v>
      </c>
      <c r="I1564" s="101">
        <v>0</v>
      </c>
    </row>
    <row r="1565" spans="1:9" s="174" customFormat="1" ht="53.25" customHeight="1">
      <c r="A1565" s="846"/>
      <c r="B1565" s="103" t="s">
        <v>20</v>
      </c>
      <c r="C1565" s="101">
        <f>D1565+E1565+F1565+G1565+H1565+I1565</f>
        <v>172</v>
      </c>
      <c r="D1565" s="101">
        <v>172</v>
      </c>
      <c r="E1565" s="85">
        <v>0</v>
      </c>
      <c r="F1565" s="101">
        <v>0</v>
      </c>
      <c r="G1565" s="101">
        <v>0</v>
      </c>
      <c r="H1565" s="101">
        <v>0</v>
      </c>
      <c r="I1565" s="101">
        <v>0</v>
      </c>
    </row>
    <row r="1566" spans="1:9" s="121" customFormat="1" ht="16.5" customHeight="1">
      <c r="A1566" s="847" t="s">
        <v>859</v>
      </c>
      <c r="B1566" s="143" t="s">
        <v>19</v>
      </c>
      <c r="C1566" s="95">
        <f>C1567</f>
        <v>149</v>
      </c>
      <c r="D1566" s="95">
        <f>66+74.5</f>
        <v>140.5</v>
      </c>
      <c r="E1566" s="71">
        <v>0</v>
      </c>
      <c r="F1566" s="95">
        <v>0</v>
      </c>
      <c r="G1566" s="95">
        <v>0</v>
      </c>
      <c r="H1566" s="95">
        <v>0</v>
      </c>
      <c r="I1566" s="95">
        <f>149-140.5</f>
        <v>8.5</v>
      </c>
    </row>
    <row r="1567" spans="1:9" s="121" customFormat="1" ht="47.25" customHeight="1">
      <c r="A1567" s="848"/>
      <c r="B1567" s="144" t="s">
        <v>20</v>
      </c>
      <c r="C1567" s="95">
        <f t="shared" ref="C1567:C1613" si="534">D1567+E1567+F1567+G1567+H1567+I1567</f>
        <v>149</v>
      </c>
      <c r="D1567" s="95">
        <f>66+74.5</f>
        <v>140.5</v>
      </c>
      <c r="E1567" s="71">
        <v>0</v>
      </c>
      <c r="F1567" s="95">
        <v>0</v>
      </c>
      <c r="G1567" s="95">
        <v>0</v>
      </c>
      <c r="H1567" s="95">
        <v>0</v>
      </c>
      <c r="I1567" s="95">
        <f>149-140.5</f>
        <v>8.5</v>
      </c>
    </row>
    <row r="1568" spans="1:9" s="121" customFormat="1" ht="16.5" customHeight="1">
      <c r="A1568" s="849" t="s">
        <v>860</v>
      </c>
      <c r="B1568" s="143" t="s">
        <v>19</v>
      </c>
      <c r="C1568" s="95">
        <f t="shared" si="534"/>
        <v>50</v>
      </c>
      <c r="D1568" s="95">
        <f>D1569</f>
        <v>19.04</v>
      </c>
      <c r="E1568" s="71">
        <v>0</v>
      </c>
      <c r="F1568" s="95">
        <v>0</v>
      </c>
      <c r="G1568" s="95">
        <v>0</v>
      </c>
      <c r="H1568" s="95">
        <v>0</v>
      </c>
      <c r="I1568" s="95">
        <f>I1569</f>
        <v>30.96</v>
      </c>
    </row>
    <row r="1569" spans="1:11" s="121" customFormat="1" ht="47.25" customHeight="1">
      <c r="A1569" s="850"/>
      <c r="B1569" s="144" t="s">
        <v>20</v>
      </c>
      <c r="C1569" s="95">
        <f t="shared" si="534"/>
        <v>50</v>
      </c>
      <c r="D1569" s="95">
        <v>19.04</v>
      </c>
      <c r="E1569" s="71">
        <v>0</v>
      </c>
      <c r="F1569" s="95">
        <v>0</v>
      </c>
      <c r="G1569" s="95">
        <v>0</v>
      </c>
      <c r="H1569" s="95">
        <v>0</v>
      </c>
      <c r="I1569" s="95">
        <f>50-19.04</f>
        <v>30.96</v>
      </c>
    </row>
    <row r="1570" spans="1:11" s="255" customFormat="1" ht="14.25" customHeight="1">
      <c r="A1570" s="839" t="s">
        <v>861</v>
      </c>
      <c r="B1570" s="26" t="s">
        <v>19</v>
      </c>
      <c r="C1570" s="101">
        <f t="shared" si="534"/>
        <v>45</v>
      </c>
      <c r="D1570" s="101">
        <v>41.5</v>
      </c>
      <c r="E1570" s="85">
        <v>0</v>
      </c>
      <c r="F1570" s="101">
        <v>0</v>
      </c>
      <c r="G1570" s="101">
        <v>0</v>
      </c>
      <c r="H1570" s="101">
        <v>0</v>
      </c>
      <c r="I1570" s="101">
        <f>45-41.5</f>
        <v>3.5</v>
      </c>
    </row>
    <row r="1571" spans="1:11" s="255" customFormat="1" ht="42.75" customHeight="1">
      <c r="A1571" s="840"/>
      <c r="B1571" s="28" t="s">
        <v>20</v>
      </c>
      <c r="C1571" s="101">
        <f t="shared" si="534"/>
        <v>45</v>
      </c>
      <c r="D1571" s="101">
        <v>41.5</v>
      </c>
      <c r="E1571" s="85">
        <v>0</v>
      </c>
      <c r="F1571" s="101">
        <v>0</v>
      </c>
      <c r="G1571" s="101">
        <v>0</v>
      </c>
      <c r="H1571" s="101">
        <v>0</v>
      </c>
      <c r="I1571" s="101">
        <f>45-41.5</f>
        <v>3.5</v>
      </c>
    </row>
    <row r="1572" spans="1:11" s="255" customFormat="1" ht="20.25" customHeight="1">
      <c r="A1572" s="839" t="s">
        <v>862</v>
      </c>
      <c r="B1572" s="26" t="s">
        <v>19</v>
      </c>
      <c r="C1572" s="101">
        <f t="shared" si="534"/>
        <v>2</v>
      </c>
      <c r="D1572" s="101">
        <v>1.5</v>
      </c>
      <c r="E1572" s="85">
        <v>0</v>
      </c>
      <c r="F1572" s="101">
        <v>0</v>
      </c>
      <c r="G1572" s="101">
        <v>0</v>
      </c>
      <c r="H1572" s="101">
        <v>0</v>
      </c>
      <c r="I1572" s="101">
        <f>2-1.5</f>
        <v>0.5</v>
      </c>
    </row>
    <row r="1573" spans="1:11" s="255" customFormat="1" ht="28.5" customHeight="1">
      <c r="A1573" s="840"/>
      <c r="B1573" s="28" t="s">
        <v>20</v>
      </c>
      <c r="C1573" s="101">
        <f t="shared" si="534"/>
        <v>2</v>
      </c>
      <c r="D1573" s="101">
        <v>1.5</v>
      </c>
      <c r="E1573" s="85">
        <v>0</v>
      </c>
      <c r="F1573" s="101">
        <v>0</v>
      </c>
      <c r="G1573" s="101">
        <v>0</v>
      </c>
      <c r="H1573" s="101">
        <v>0</v>
      </c>
      <c r="I1573" s="101">
        <f>2-1.5</f>
        <v>0.5</v>
      </c>
    </row>
    <row r="1574" spans="1:11" s="255" customFormat="1">
      <c r="A1574" s="839" t="s">
        <v>863</v>
      </c>
      <c r="B1574" s="26" t="s">
        <v>19</v>
      </c>
      <c r="C1574" s="101">
        <f t="shared" si="534"/>
        <v>78</v>
      </c>
      <c r="D1574" s="101">
        <v>75</v>
      </c>
      <c r="E1574" s="85">
        <v>0</v>
      </c>
      <c r="F1574" s="101">
        <v>0</v>
      </c>
      <c r="G1574" s="101">
        <v>0</v>
      </c>
      <c r="H1574" s="101">
        <v>0</v>
      </c>
      <c r="I1574" s="101">
        <f>78-75</f>
        <v>3</v>
      </c>
      <c r="J1574" s="326"/>
    </row>
    <row r="1575" spans="1:11" s="255" customFormat="1" ht="36.75" customHeight="1">
      <c r="A1575" s="840"/>
      <c r="B1575" s="28" t="s">
        <v>20</v>
      </c>
      <c r="C1575" s="101">
        <f t="shared" si="534"/>
        <v>78</v>
      </c>
      <c r="D1575" s="101">
        <v>75</v>
      </c>
      <c r="E1575" s="85">
        <v>0</v>
      </c>
      <c r="F1575" s="101">
        <v>0</v>
      </c>
      <c r="G1575" s="101">
        <v>0</v>
      </c>
      <c r="H1575" s="101">
        <v>0</v>
      </c>
      <c r="I1575" s="101">
        <f>78-75</f>
        <v>3</v>
      </c>
      <c r="J1575" s="326"/>
      <c r="K1575" s="327"/>
    </row>
    <row r="1576" spans="1:11" s="255" customFormat="1" ht="14.25" customHeight="1">
      <c r="A1576" s="839" t="s">
        <v>864</v>
      </c>
      <c r="B1576" s="26" t="s">
        <v>19</v>
      </c>
      <c r="C1576" s="101">
        <f t="shared" si="534"/>
        <v>15</v>
      </c>
      <c r="D1576" s="101">
        <v>15</v>
      </c>
      <c r="E1576" s="85">
        <v>0</v>
      </c>
      <c r="F1576" s="101">
        <v>0</v>
      </c>
      <c r="G1576" s="101">
        <v>0</v>
      </c>
      <c r="H1576" s="101">
        <v>0</v>
      </c>
      <c r="I1576" s="101">
        <v>0</v>
      </c>
      <c r="J1576" s="326"/>
    </row>
    <row r="1577" spans="1:11" s="255" customFormat="1" ht="32.25" customHeight="1">
      <c r="A1577" s="840"/>
      <c r="B1577" s="28" t="s">
        <v>20</v>
      </c>
      <c r="C1577" s="101">
        <f t="shared" si="534"/>
        <v>15</v>
      </c>
      <c r="D1577" s="101">
        <v>15</v>
      </c>
      <c r="E1577" s="85">
        <v>0</v>
      </c>
      <c r="F1577" s="101">
        <v>0</v>
      </c>
      <c r="G1577" s="101">
        <v>0</v>
      </c>
      <c r="H1577" s="101">
        <v>0</v>
      </c>
      <c r="I1577" s="101">
        <v>0</v>
      </c>
    </row>
    <row r="1578" spans="1:11" s="255" customFormat="1" ht="25.5">
      <c r="A1578" s="542" t="s">
        <v>865</v>
      </c>
      <c r="B1578" s="26" t="s">
        <v>19</v>
      </c>
      <c r="C1578" s="101">
        <f t="shared" si="534"/>
        <v>50</v>
      </c>
      <c r="D1578" s="101">
        <v>50</v>
      </c>
      <c r="E1578" s="85">
        <v>0</v>
      </c>
      <c r="F1578" s="101">
        <v>0</v>
      </c>
      <c r="G1578" s="101">
        <v>0</v>
      </c>
      <c r="H1578" s="101">
        <v>0</v>
      </c>
      <c r="I1578" s="101">
        <v>0</v>
      </c>
      <c r="J1578" s="326"/>
    </row>
    <row r="1579" spans="1:11" s="255" customFormat="1" ht="15.75" customHeight="1">
      <c r="A1579" s="490"/>
      <c r="B1579" s="28" t="s">
        <v>20</v>
      </c>
      <c r="C1579" s="101">
        <f t="shared" si="534"/>
        <v>50</v>
      </c>
      <c r="D1579" s="101">
        <v>50</v>
      </c>
      <c r="E1579" s="85">
        <v>0</v>
      </c>
      <c r="F1579" s="101">
        <v>0</v>
      </c>
      <c r="G1579" s="101">
        <v>0</v>
      </c>
      <c r="H1579" s="101">
        <v>0</v>
      </c>
      <c r="I1579" s="101">
        <v>0</v>
      </c>
    </row>
    <row r="1580" spans="1:11" s="253" customFormat="1" ht="27" customHeight="1">
      <c r="A1580" s="545" t="s">
        <v>866</v>
      </c>
      <c r="B1580" s="26" t="s">
        <v>19</v>
      </c>
      <c r="C1580" s="101">
        <f t="shared" si="534"/>
        <v>119</v>
      </c>
      <c r="D1580" s="101">
        <v>119</v>
      </c>
      <c r="E1580" s="85">
        <v>0</v>
      </c>
      <c r="F1580" s="101">
        <v>0</v>
      </c>
      <c r="G1580" s="101">
        <v>0</v>
      </c>
      <c r="H1580" s="101">
        <v>0</v>
      </c>
      <c r="I1580" s="101">
        <v>0</v>
      </c>
      <c r="J1580" s="275"/>
    </row>
    <row r="1581" spans="1:11" s="255" customFormat="1" ht="13.5" customHeight="1">
      <c r="A1581" s="490"/>
      <c r="B1581" s="28" t="s">
        <v>20</v>
      </c>
      <c r="C1581" s="101">
        <f t="shared" si="534"/>
        <v>119</v>
      </c>
      <c r="D1581" s="101">
        <v>119</v>
      </c>
      <c r="E1581" s="85">
        <v>0</v>
      </c>
      <c r="F1581" s="101">
        <v>0</v>
      </c>
      <c r="G1581" s="101">
        <v>0</v>
      </c>
      <c r="H1581" s="101">
        <v>0</v>
      </c>
      <c r="I1581" s="101">
        <v>0</v>
      </c>
    </row>
    <row r="1582" spans="1:11" s="255" customFormat="1" ht="43.5" customHeight="1">
      <c r="A1582" s="455" t="s">
        <v>867</v>
      </c>
      <c r="B1582" s="26" t="s">
        <v>19</v>
      </c>
      <c r="C1582" s="101">
        <f t="shared" si="534"/>
        <v>89.25</v>
      </c>
      <c r="D1582" s="101">
        <v>89.25</v>
      </c>
      <c r="E1582" s="85">
        <v>0</v>
      </c>
      <c r="F1582" s="101">
        <v>0</v>
      </c>
      <c r="G1582" s="101">
        <v>0</v>
      </c>
      <c r="H1582" s="101">
        <v>0</v>
      </c>
      <c r="I1582" s="101">
        <v>0</v>
      </c>
      <c r="J1582" s="326"/>
    </row>
    <row r="1583" spans="1:11" s="255" customFormat="1" ht="13.5" customHeight="1">
      <c r="A1583" s="490"/>
      <c r="B1583" s="28" t="s">
        <v>20</v>
      </c>
      <c r="C1583" s="101">
        <f t="shared" si="534"/>
        <v>89.25</v>
      </c>
      <c r="D1583" s="101">
        <v>89.25</v>
      </c>
      <c r="E1583" s="85">
        <v>0</v>
      </c>
      <c r="F1583" s="101">
        <v>0</v>
      </c>
      <c r="G1583" s="101">
        <v>0</v>
      </c>
      <c r="H1583" s="101">
        <v>0</v>
      </c>
      <c r="I1583" s="101">
        <v>0</v>
      </c>
    </row>
    <row r="1584" spans="1:11" s="253" customFormat="1" ht="56.25" customHeight="1">
      <c r="A1584" s="628" t="s">
        <v>868</v>
      </c>
      <c r="B1584" s="70" t="s">
        <v>19</v>
      </c>
      <c r="C1584" s="95">
        <f t="shared" si="534"/>
        <v>58</v>
      </c>
      <c r="D1584" s="95">
        <v>0</v>
      </c>
      <c r="E1584" s="71">
        <v>58</v>
      </c>
      <c r="F1584" s="95">
        <v>0</v>
      </c>
      <c r="G1584" s="95">
        <v>0</v>
      </c>
      <c r="H1584" s="95">
        <v>0</v>
      </c>
      <c r="I1584" s="95">
        <v>0</v>
      </c>
      <c r="J1584" s="275"/>
    </row>
    <row r="1585" spans="1:9" s="255" customFormat="1" ht="13.5" customHeight="1">
      <c r="A1585" s="490"/>
      <c r="B1585" s="28" t="s">
        <v>20</v>
      </c>
      <c r="C1585" s="101">
        <f t="shared" si="534"/>
        <v>58</v>
      </c>
      <c r="D1585" s="101">
        <v>0</v>
      </c>
      <c r="E1585" s="85">
        <v>58</v>
      </c>
      <c r="F1585" s="101">
        <v>0</v>
      </c>
      <c r="G1585" s="101">
        <v>0</v>
      </c>
      <c r="H1585" s="101">
        <v>0</v>
      </c>
      <c r="I1585" s="101">
        <v>0</v>
      </c>
    </row>
    <row r="1586" spans="1:9" s="274" customFormat="1" ht="72.75" customHeight="1">
      <c r="A1586" s="628" t="s">
        <v>869</v>
      </c>
      <c r="B1586" s="299" t="s">
        <v>19</v>
      </c>
      <c r="C1586" s="312">
        <f t="shared" si="534"/>
        <v>58</v>
      </c>
      <c r="D1586" s="312">
        <v>0</v>
      </c>
      <c r="E1586" s="312">
        <v>58</v>
      </c>
      <c r="F1586" s="312">
        <v>0</v>
      </c>
      <c r="G1586" s="312">
        <v>0</v>
      </c>
      <c r="H1586" s="312">
        <v>0</v>
      </c>
      <c r="I1586" s="312">
        <v>0</v>
      </c>
    </row>
    <row r="1587" spans="1:9" s="274" customFormat="1" ht="13.5" customHeight="1">
      <c r="A1587" s="374"/>
      <c r="B1587" s="282" t="s">
        <v>20</v>
      </c>
      <c r="C1587" s="312">
        <f t="shared" si="534"/>
        <v>58</v>
      </c>
      <c r="D1587" s="312">
        <v>0</v>
      </c>
      <c r="E1587" s="312">
        <v>58</v>
      </c>
      <c r="F1587" s="312">
        <v>0</v>
      </c>
      <c r="G1587" s="312">
        <v>0</v>
      </c>
      <c r="H1587" s="312">
        <v>0</v>
      </c>
      <c r="I1587" s="312">
        <v>0</v>
      </c>
    </row>
    <row r="1588" spans="1:9" s="274" customFormat="1" ht="80.25" customHeight="1">
      <c r="A1588" s="627" t="s">
        <v>870</v>
      </c>
      <c r="B1588" s="299" t="s">
        <v>19</v>
      </c>
      <c r="C1588" s="312">
        <f t="shared" si="534"/>
        <v>167.2</v>
      </c>
      <c r="D1588" s="312">
        <v>167.2</v>
      </c>
      <c r="E1588" s="312">
        <v>0</v>
      </c>
      <c r="F1588" s="312">
        <v>0</v>
      </c>
      <c r="G1588" s="312">
        <v>0</v>
      </c>
      <c r="H1588" s="312">
        <v>0</v>
      </c>
      <c r="I1588" s="312">
        <v>0</v>
      </c>
    </row>
    <row r="1589" spans="1:9" s="255" customFormat="1" ht="13.5" customHeight="1">
      <c r="A1589" s="490"/>
      <c r="B1589" s="28" t="s">
        <v>20</v>
      </c>
      <c r="C1589" s="101">
        <f t="shared" si="534"/>
        <v>167.2</v>
      </c>
      <c r="D1589" s="101">
        <v>167.2</v>
      </c>
      <c r="E1589" s="85">
        <v>0</v>
      </c>
      <c r="F1589" s="101">
        <v>0</v>
      </c>
      <c r="G1589" s="101">
        <v>0</v>
      </c>
      <c r="H1589" s="101">
        <v>0</v>
      </c>
      <c r="I1589" s="101">
        <v>0</v>
      </c>
    </row>
    <row r="1590" spans="1:9" s="274" customFormat="1" ht="64.5" customHeight="1">
      <c r="A1590" s="627" t="s">
        <v>871</v>
      </c>
      <c r="B1590" s="299" t="s">
        <v>19</v>
      </c>
      <c r="C1590" s="312">
        <f t="shared" si="534"/>
        <v>95.3</v>
      </c>
      <c r="D1590" s="312">
        <v>95.3</v>
      </c>
      <c r="E1590" s="312">
        <v>0</v>
      </c>
      <c r="F1590" s="312">
        <v>0</v>
      </c>
      <c r="G1590" s="312">
        <v>0</v>
      </c>
      <c r="H1590" s="312">
        <v>0</v>
      </c>
      <c r="I1590" s="312">
        <v>0</v>
      </c>
    </row>
    <row r="1591" spans="1:9" s="255" customFormat="1" ht="13.5" customHeight="1">
      <c r="A1591" s="490"/>
      <c r="B1591" s="28" t="s">
        <v>20</v>
      </c>
      <c r="C1591" s="101">
        <f t="shared" si="534"/>
        <v>95.3</v>
      </c>
      <c r="D1591" s="101">
        <v>95.3</v>
      </c>
      <c r="E1591" s="85">
        <v>0</v>
      </c>
      <c r="F1591" s="101">
        <v>0</v>
      </c>
      <c r="G1591" s="101">
        <v>0</v>
      </c>
      <c r="H1591" s="101">
        <v>0</v>
      </c>
      <c r="I1591" s="101">
        <v>0</v>
      </c>
    </row>
    <row r="1592" spans="1:9" s="322" customFormat="1" ht="29.25" customHeight="1">
      <c r="A1592" s="388" t="s">
        <v>872</v>
      </c>
      <c r="B1592" s="299" t="s">
        <v>19</v>
      </c>
      <c r="C1592" s="312">
        <f t="shared" si="534"/>
        <v>476</v>
      </c>
      <c r="D1592" s="312">
        <v>0</v>
      </c>
      <c r="E1592" s="312">
        <v>476</v>
      </c>
      <c r="F1592" s="312">
        <v>0</v>
      </c>
      <c r="G1592" s="312">
        <v>0</v>
      </c>
      <c r="H1592" s="312">
        <v>0</v>
      </c>
      <c r="I1592" s="312">
        <v>0</v>
      </c>
    </row>
    <row r="1593" spans="1:9" s="322" customFormat="1" ht="15.75" customHeight="1">
      <c r="A1593" s="374"/>
      <c r="B1593" s="282" t="s">
        <v>20</v>
      </c>
      <c r="C1593" s="312">
        <f t="shared" si="534"/>
        <v>476</v>
      </c>
      <c r="D1593" s="312">
        <v>0</v>
      </c>
      <c r="E1593" s="312">
        <v>476</v>
      </c>
      <c r="F1593" s="312">
        <v>0</v>
      </c>
      <c r="G1593" s="312">
        <v>0</v>
      </c>
      <c r="H1593" s="312">
        <v>0</v>
      </c>
      <c r="I1593" s="312">
        <v>0</v>
      </c>
    </row>
    <row r="1594" spans="1:9" s="274" customFormat="1" ht="51.75" customHeight="1">
      <c r="A1594" s="629" t="s">
        <v>873</v>
      </c>
      <c r="B1594" s="299" t="s">
        <v>19</v>
      </c>
      <c r="C1594" s="312">
        <f t="shared" si="534"/>
        <v>149</v>
      </c>
      <c r="D1594" s="312">
        <v>0</v>
      </c>
      <c r="E1594" s="312">
        <v>149</v>
      </c>
      <c r="F1594" s="312">
        <v>0</v>
      </c>
      <c r="G1594" s="312">
        <v>0</v>
      </c>
      <c r="H1594" s="312">
        <v>0</v>
      </c>
      <c r="I1594" s="312">
        <v>0</v>
      </c>
    </row>
    <row r="1595" spans="1:9" s="322" customFormat="1" ht="15.75" customHeight="1">
      <c r="A1595" s="630"/>
      <c r="B1595" s="270" t="s">
        <v>20</v>
      </c>
      <c r="C1595" s="250">
        <f t="shared" si="534"/>
        <v>149</v>
      </c>
      <c r="D1595" s="250">
        <v>0</v>
      </c>
      <c r="E1595" s="250">
        <v>149</v>
      </c>
      <c r="F1595" s="250">
        <v>0</v>
      </c>
      <c r="G1595" s="250">
        <v>0</v>
      </c>
      <c r="H1595" s="250">
        <v>0</v>
      </c>
      <c r="I1595" s="250">
        <v>0</v>
      </c>
    </row>
    <row r="1596" spans="1:9" s="322" customFormat="1" ht="59.25" customHeight="1">
      <c r="A1596" s="456" t="s">
        <v>874</v>
      </c>
      <c r="B1596" s="269" t="s">
        <v>19</v>
      </c>
      <c r="C1596" s="250">
        <f t="shared" si="534"/>
        <v>58</v>
      </c>
      <c r="D1596" s="250">
        <v>0</v>
      </c>
      <c r="E1596" s="250">
        <v>58</v>
      </c>
      <c r="F1596" s="250">
        <v>0</v>
      </c>
      <c r="G1596" s="250">
        <v>0</v>
      </c>
      <c r="H1596" s="250">
        <v>0</v>
      </c>
      <c r="I1596" s="250">
        <v>0</v>
      </c>
    </row>
    <row r="1597" spans="1:9" s="255" customFormat="1" ht="15" customHeight="1">
      <c r="A1597" s="490"/>
      <c r="B1597" s="28" t="s">
        <v>20</v>
      </c>
      <c r="C1597" s="101">
        <f t="shared" si="534"/>
        <v>58</v>
      </c>
      <c r="D1597" s="101">
        <v>0</v>
      </c>
      <c r="E1597" s="85">
        <v>58</v>
      </c>
      <c r="F1597" s="101">
        <v>0</v>
      </c>
      <c r="G1597" s="101">
        <v>0</v>
      </c>
      <c r="H1597" s="101">
        <v>0</v>
      </c>
      <c r="I1597" s="101">
        <v>0</v>
      </c>
    </row>
    <row r="1598" spans="1:9" s="322" customFormat="1" ht="44.25" customHeight="1">
      <c r="A1598" s="594" t="s">
        <v>875</v>
      </c>
      <c r="B1598" s="269" t="s">
        <v>19</v>
      </c>
      <c r="C1598" s="250">
        <f t="shared" si="534"/>
        <v>138</v>
      </c>
      <c r="D1598" s="250">
        <v>0</v>
      </c>
      <c r="E1598" s="250">
        <v>138</v>
      </c>
      <c r="F1598" s="250">
        <v>0</v>
      </c>
      <c r="G1598" s="250">
        <v>0</v>
      </c>
      <c r="H1598" s="250">
        <v>0</v>
      </c>
      <c r="I1598" s="250">
        <v>0</v>
      </c>
    </row>
    <row r="1599" spans="1:9" s="322" customFormat="1" ht="15" customHeight="1">
      <c r="A1599" s="630"/>
      <c r="B1599" s="270" t="s">
        <v>20</v>
      </c>
      <c r="C1599" s="250">
        <f t="shared" si="534"/>
        <v>138</v>
      </c>
      <c r="D1599" s="250">
        <v>0</v>
      </c>
      <c r="E1599" s="250">
        <v>138</v>
      </c>
      <c r="F1599" s="250">
        <v>0</v>
      </c>
      <c r="G1599" s="250">
        <v>0</v>
      </c>
      <c r="H1599" s="250">
        <v>0</v>
      </c>
      <c r="I1599" s="250">
        <v>0</v>
      </c>
    </row>
    <row r="1600" spans="1:9" s="322" customFormat="1" ht="58.5" customHeight="1">
      <c r="A1600" s="594" t="s">
        <v>876</v>
      </c>
      <c r="B1600" s="269" t="s">
        <v>19</v>
      </c>
      <c r="C1600" s="250">
        <f t="shared" si="534"/>
        <v>153</v>
      </c>
      <c r="D1600" s="250">
        <v>0</v>
      </c>
      <c r="E1600" s="250">
        <v>153</v>
      </c>
      <c r="F1600" s="250">
        <v>0</v>
      </c>
      <c r="G1600" s="250">
        <v>0</v>
      </c>
      <c r="H1600" s="250">
        <v>0</v>
      </c>
      <c r="I1600" s="250">
        <v>0</v>
      </c>
    </row>
    <row r="1601" spans="1:9" s="322" customFormat="1" ht="15" customHeight="1">
      <c r="A1601" s="630"/>
      <c r="B1601" s="270" t="s">
        <v>20</v>
      </c>
      <c r="C1601" s="250">
        <f t="shared" si="534"/>
        <v>153</v>
      </c>
      <c r="D1601" s="250">
        <v>0</v>
      </c>
      <c r="E1601" s="250">
        <v>153</v>
      </c>
      <c r="F1601" s="250">
        <v>0</v>
      </c>
      <c r="G1601" s="250">
        <v>0</v>
      </c>
      <c r="H1601" s="250">
        <v>0</v>
      </c>
      <c r="I1601" s="250">
        <v>0</v>
      </c>
    </row>
    <row r="1602" spans="1:9" s="322" customFormat="1" ht="45" customHeight="1">
      <c r="A1602" s="593" t="s">
        <v>877</v>
      </c>
      <c r="B1602" s="269" t="s">
        <v>19</v>
      </c>
      <c r="C1602" s="250">
        <f t="shared" si="534"/>
        <v>30</v>
      </c>
      <c r="D1602" s="250">
        <v>30</v>
      </c>
      <c r="E1602" s="250">
        <v>0</v>
      </c>
      <c r="F1602" s="250">
        <v>0</v>
      </c>
      <c r="G1602" s="250">
        <v>0</v>
      </c>
      <c r="H1602" s="250">
        <v>0</v>
      </c>
      <c r="I1602" s="250">
        <v>0</v>
      </c>
    </row>
    <row r="1603" spans="1:9" s="255" customFormat="1" ht="15" customHeight="1">
      <c r="A1603" s="490"/>
      <c r="B1603" s="28" t="s">
        <v>20</v>
      </c>
      <c r="C1603" s="101">
        <f t="shared" si="534"/>
        <v>30</v>
      </c>
      <c r="D1603" s="101">
        <v>30</v>
      </c>
      <c r="E1603" s="85">
        <v>0</v>
      </c>
      <c r="F1603" s="101">
        <v>0</v>
      </c>
      <c r="G1603" s="101">
        <v>0</v>
      </c>
      <c r="H1603" s="101">
        <v>0</v>
      </c>
      <c r="I1603" s="101">
        <v>0</v>
      </c>
    </row>
    <row r="1604" spans="1:9" s="274" customFormat="1" ht="39.75" customHeight="1">
      <c r="A1604" s="442" t="s">
        <v>878</v>
      </c>
      <c r="B1604" s="299" t="s">
        <v>19</v>
      </c>
      <c r="C1604" s="312">
        <f t="shared" si="534"/>
        <v>307</v>
      </c>
      <c r="D1604" s="312">
        <v>307</v>
      </c>
      <c r="E1604" s="312">
        <v>0</v>
      </c>
      <c r="F1604" s="312">
        <v>0</v>
      </c>
      <c r="G1604" s="312">
        <v>0</v>
      </c>
      <c r="H1604" s="312">
        <v>0</v>
      </c>
      <c r="I1604" s="312">
        <v>0</v>
      </c>
    </row>
    <row r="1605" spans="1:9" s="274" customFormat="1" ht="15" customHeight="1">
      <c r="A1605" s="374"/>
      <c r="B1605" s="282" t="s">
        <v>20</v>
      </c>
      <c r="C1605" s="312">
        <f t="shared" si="534"/>
        <v>307</v>
      </c>
      <c r="D1605" s="312">
        <v>307</v>
      </c>
      <c r="E1605" s="312">
        <v>0</v>
      </c>
      <c r="F1605" s="312">
        <v>0</v>
      </c>
      <c r="G1605" s="312">
        <v>0</v>
      </c>
      <c r="H1605" s="312">
        <v>0</v>
      </c>
      <c r="I1605" s="312">
        <v>0</v>
      </c>
    </row>
    <row r="1606" spans="1:9" s="274" customFormat="1" ht="54.75" customHeight="1">
      <c r="A1606" s="631" t="s">
        <v>879</v>
      </c>
      <c r="B1606" s="299" t="s">
        <v>19</v>
      </c>
      <c r="C1606" s="312">
        <f t="shared" si="534"/>
        <v>27</v>
      </c>
      <c r="D1606" s="312">
        <v>27</v>
      </c>
      <c r="E1606" s="312">
        <v>0</v>
      </c>
      <c r="F1606" s="312">
        <v>0</v>
      </c>
      <c r="G1606" s="312">
        <v>0</v>
      </c>
      <c r="H1606" s="312">
        <v>0</v>
      </c>
      <c r="I1606" s="312">
        <v>0</v>
      </c>
    </row>
    <row r="1607" spans="1:9" s="255" customFormat="1" ht="15" customHeight="1">
      <c r="A1607" s="490"/>
      <c r="B1607" s="28" t="s">
        <v>20</v>
      </c>
      <c r="C1607" s="101">
        <f t="shared" si="534"/>
        <v>27</v>
      </c>
      <c r="D1607" s="101">
        <v>27</v>
      </c>
      <c r="E1607" s="85">
        <v>0</v>
      </c>
      <c r="F1607" s="101">
        <v>0</v>
      </c>
      <c r="G1607" s="101">
        <v>0</v>
      </c>
      <c r="H1607" s="101">
        <v>0</v>
      </c>
      <c r="I1607" s="101">
        <v>0</v>
      </c>
    </row>
    <row r="1608" spans="1:9" s="274" customFormat="1" ht="64.5" customHeight="1">
      <c r="A1608" s="442" t="s">
        <v>880</v>
      </c>
      <c r="B1608" s="299" t="s">
        <v>19</v>
      </c>
      <c r="C1608" s="312">
        <f t="shared" si="534"/>
        <v>260</v>
      </c>
      <c r="D1608" s="312">
        <v>260</v>
      </c>
      <c r="E1608" s="312">
        <v>0</v>
      </c>
      <c r="F1608" s="312">
        <v>0</v>
      </c>
      <c r="G1608" s="312">
        <v>0</v>
      </c>
      <c r="H1608" s="312">
        <v>0</v>
      </c>
      <c r="I1608" s="312">
        <v>0</v>
      </c>
    </row>
    <row r="1609" spans="1:9" s="274" customFormat="1" ht="15" customHeight="1">
      <c r="A1609" s="374"/>
      <c r="B1609" s="282" t="s">
        <v>20</v>
      </c>
      <c r="C1609" s="312">
        <f t="shared" si="534"/>
        <v>260</v>
      </c>
      <c r="D1609" s="312">
        <v>260</v>
      </c>
      <c r="E1609" s="312">
        <v>0</v>
      </c>
      <c r="F1609" s="312">
        <v>0</v>
      </c>
      <c r="G1609" s="312">
        <v>0</v>
      </c>
      <c r="H1609" s="312">
        <v>0</v>
      </c>
      <c r="I1609" s="312">
        <v>0</v>
      </c>
    </row>
    <row r="1610" spans="1:9" s="274" customFormat="1" ht="45.75" customHeight="1">
      <c r="A1610" s="632" t="s">
        <v>881</v>
      </c>
      <c r="B1610" s="299" t="s">
        <v>19</v>
      </c>
      <c r="C1610" s="312">
        <f t="shared" si="534"/>
        <v>179</v>
      </c>
      <c r="D1610" s="312">
        <v>0</v>
      </c>
      <c r="E1610" s="312">
        <v>179</v>
      </c>
      <c r="F1610" s="312">
        <v>0</v>
      </c>
      <c r="G1610" s="312">
        <v>0</v>
      </c>
      <c r="H1610" s="312">
        <v>0</v>
      </c>
      <c r="I1610" s="312">
        <v>0</v>
      </c>
    </row>
    <row r="1611" spans="1:9" s="255" customFormat="1" ht="15" customHeight="1">
      <c r="A1611" s="490"/>
      <c r="B1611" s="28" t="s">
        <v>20</v>
      </c>
      <c r="C1611" s="101">
        <f t="shared" si="534"/>
        <v>179</v>
      </c>
      <c r="D1611" s="101">
        <v>0</v>
      </c>
      <c r="E1611" s="85">
        <v>179</v>
      </c>
      <c r="F1611" s="101">
        <v>0</v>
      </c>
      <c r="G1611" s="101">
        <v>0</v>
      </c>
      <c r="H1611" s="101">
        <v>0</v>
      </c>
      <c r="I1611" s="101">
        <v>0</v>
      </c>
    </row>
    <row r="1612" spans="1:9" s="274" customFormat="1" ht="66.75" customHeight="1">
      <c r="A1612" s="442" t="s">
        <v>882</v>
      </c>
      <c r="B1612" s="299" t="s">
        <v>19</v>
      </c>
      <c r="C1612" s="312">
        <f t="shared" si="534"/>
        <v>68</v>
      </c>
      <c r="D1612" s="312">
        <v>0</v>
      </c>
      <c r="E1612" s="312">
        <v>68</v>
      </c>
      <c r="F1612" s="312">
        <v>0</v>
      </c>
      <c r="G1612" s="312">
        <v>0</v>
      </c>
      <c r="H1612" s="312">
        <v>0</v>
      </c>
      <c r="I1612" s="312">
        <v>0</v>
      </c>
    </row>
    <row r="1613" spans="1:9" s="255" customFormat="1" ht="15" customHeight="1">
      <c r="A1613" s="490"/>
      <c r="B1613" s="28" t="s">
        <v>20</v>
      </c>
      <c r="C1613" s="101">
        <f t="shared" si="534"/>
        <v>68</v>
      </c>
      <c r="D1613" s="101">
        <v>0</v>
      </c>
      <c r="E1613" s="85">
        <v>68</v>
      </c>
      <c r="F1613" s="101">
        <v>0</v>
      </c>
      <c r="G1613" s="101">
        <v>0</v>
      </c>
      <c r="H1613" s="101">
        <v>0</v>
      </c>
      <c r="I1613" s="101">
        <v>0</v>
      </c>
    </row>
    <row r="1614" spans="1:9" s="274" customFormat="1" ht="160.5" customHeight="1">
      <c r="A1614" s="633" t="s">
        <v>883</v>
      </c>
      <c r="B1614" s="299" t="s">
        <v>19</v>
      </c>
      <c r="C1614" s="312">
        <f t="shared" ref="C1614:C1615" si="535">D1614+E1614+F1614+G1614+H1614+I1614</f>
        <v>409</v>
      </c>
      <c r="D1614" s="312">
        <v>0</v>
      </c>
      <c r="E1614" s="312">
        <v>409</v>
      </c>
      <c r="F1614" s="312">
        <v>0</v>
      </c>
      <c r="G1614" s="312">
        <v>0</v>
      </c>
      <c r="H1614" s="312">
        <v>0</v>
      </c>
      <c r="I1614" s="312">
        <v>0</v>
      </c>
    </row>
    <row r="1615" spans="1:9" s="255" customFormat="1" ht="15" customHeight="1">
      <c r="A1615" s="509"/>
      <c r="B1615" s="28" t="s">
        <v>20</v>
      </c>
      <c r="C1615" s="101">
        <f t="shared" si="535"/>
        <v>409</v>
      </c>
      <c r="D1615" s="101">
        <v>0</v>
      </c>
      <c r="E1615" s="85">
        <v>409</v>
      </c>
      <c r="F1615" s="101">
        <v>0</v>
      </c>
      <c r="G1615" s="101">
        <v>0</v>
      </c>
      <c r="H1615" s="101">
        <v>0</v>
      </c>
      <c r="I1615" s="101">
        <v>0</v>
      </c>
    </row>
    <row r="1616" spans="1:9" s="274" customFormat="1" ht="15.75" customHeight="1">
      <c r="A1616" s="634" t="s">
        <v>884</v>
      </c>
      <c r="B1616" s="299" t="s">
        <v>19</v>
      </c>
      <c r="C1616" s="312">
        <f t="shared" ref="C1616:C1617" si="536">D1616+E1616+F1616+G1616+H1616+I1616</f>
        <v>167</v>
      </c>
      <c r="D1616" s="312">
        <v>0</v>
      </c>
      <c r="E1616" s="312">
        <v>167</v>
      </c>
      <c r="F1616" s="312">
        <v>0</v>
      </c>
      <c r="G1616" s="312">
        <v>0</v>
      </c>
      <c r="H1616" s="312">
        <v>0</v>
      </c>
      <c r="I1616" s="312">
        <v>0</v>
      </c>
    </row>
    <row r="1617" spans="1:9" s="322" customFormat="1" ht="15" customHeight="1">
      <c r="A1617" s="630"/>
      <c r="B1617" s="270" t="s">
        <v>20</v>
      </c>
      <c r="C1617" s="250">
        <f t="shared" si="536"/>
        <v>167</v>
      </c>
      <c r="D1617" s="250">
        <v>0</v>
      </c>
      <c r="E1617" s="250">
        <v>167</v>
      </c>
      <c r="F1617" s="250">
        <v>0</v>
      </c>
      <c r="G1617" s="250">
        <v>0</v>
      </c>
      <c r="H1617" s="250">
        <v>0</v>
      </c>
      <c r="I1617" s="250">
        <v>0</v>
      </c>
    </row>
    <row r="1618" spans="1:9" s="274" customFormat="1" ht="15.75" customHeight="1">
      <c r="A1618" s="634" t="s">
        <v>885</v>
      </c>
      <c r="B1618" s="299" t="s">
        <v>19</v>
      </c>
      <c r="C1618" s="312">
        <f t="shared" ref="C1618:C1619" si="537">D1618+E1618+F1618+G1618+H1618+I1618</f>
        <v>72</v>
      </c>
      <c r="D1618" s="312">
        <v>0</v>
      </c>
      <c r="E1618" s="312">
        <v>72</v>
      </c>
      <c r="F1618" s="312">
        <v>0</v>
      </c>
      <c r="G1618" s="312">
        <v>0</v>
      </c>
      <c r="H1618" s="312">
        <v>0</v>
      </c>
      <c r="I1618" s="312">
        <v>0</v>
      </c>
    </row>
    <row r="1619" spans="1:9" s="255" customFormat="1" ht="15" customHeight="1">
      <c r="A1619" s="543"/>
      <c r="B1619" s="28" t="s">
        <v>20</v>
      </c>
      <c r="C1619" s="101">
        <f t="shared" si="537"/>
        <v>72</v>
      </c>
      <c r="D1619" s="101">
        <v>0</v>
      </c>
      <c r="E1619" s="85">
        <v>72</v>
      </c>
      <c r="F1619" s="101">
        <v>0</v>
      </c>
      <c r="G1619" s="101">
        <v>0</v>
      </c>
      <c r="H1619" s="101">
        <v>0</v>
      </c>
      <c r="I1619" s="101">
        <v>0</v>
      </c>
    </row>
    <row r="1620" spans="1:9">
      <c r="A1620" s="841" t="s">
        <v>71</v>
      </c>
      <c r="B1620" s="842"/>
      <c r="C1620" s="739"/>
      <c r="D1620" s="739"/>
      <c r="E1620" s="739"/>
      <c r="F1620" s="739"/>
      <c r="G1620" s="739"/>
      <c r="H1620" s="739"/>
      <c r="I1620" s="740"/>
    </row>
    <row r="1621" spans="1:9">
      <c r="A1621" s="33" t="s">
        <v>22</v>
      </c>
      <c r="B1621" s="158" t="s">
        <v>19</v>
      </c>
      <c r="C1621" s="151">
        <f t="shared" ref="C1621:C1638" si="538">D1621+E1621+F1621+G1621+H1621+I1621</f>
        <v>137.6</v>
      </c>
      <c r="D1621" s="151">
        <f t="shared" ref="D1621:I1628" si="539">D1623</f>
        <v>47.6</v>
      </c>
      <c r="E1621" s="151">
        <f t="shared" si="539"/>
        <v>90</v>
      </c>
      <c r="F1621" s="151">
        <f t="shared" si="539"/>
        <v>0</v>
      </c>
      <c r="G1621" s="151">
        <f t="shared" si="539"/>
        <v>0</v>
      </c>
      <c r="H1621" s="151">
        <f t="shared" si="539"/>
        <v>0</v>
      </c>
      <c r="I1621" s="151">
        <f t="shared" si="539"/>
        <v>0</v>
      </c>
    </row>
    <row r="1622" spans="1:9">
      <c r="A1622" s="23" t="s">
        <v>46</v>
      </c>
      <c r="B1622" s="153" t="s">
        <v>20</v>
      </c>
      <c r="C1622" s="151">
        <f t="shared" si="538"/>
        <v>137.6</v>
      </c>
      <c r="D1622" s="151">
        <f t="shared" si="539"/>
        <v>47.6</v>
      </c>
      <c r="E1622" s="151">
        <f t="shared" si="539"/>
        <v>90</v>
      </c>
      <c r="F1622" s="151">
        <f t="shared" si="539"/>
        <v>0</v>
      </c>
      <c r="G1622" s="151">
        <f t="shared" si="539"/>
        <v>0</v>
      </c>
      <c r="H1622" s="151">
        <f t="shared" si="539"/>
        <v>0</v>
      </c>
      <c r="I1622" s="151">
        <f t="shared" si="539"/>
        <v>0</v>
      </c>
    </row>
    <row r="1623" spans="1:9">
      <c r="A1623" s="52" t="s">
        <v>44</v>
      </c>
      <c r="B1623" s="26" t="s">
        <v>19</v>
      </c>
      <c r="C1623" s="57">
        <f t="shared" si="538"/>
        <v>137.6</v>
      </c>
      <c r="D1623" s="57">
        <f t="shared" si="539"/>
        <v>47.6</v>
      </c>
      <c r="E1623" s="57">
        <f t="shared" si="539"/>
        <v>90</v>
      </c>
      <c r="F1623" s="57">
        <f t="shared" si="539"/>
        <v>0</v>
      </c>
      <c r="G1623" s="57">
        <f t="shared" si="539"/>
        <v>0</v>
      </c>
      <c r="H1623" s="57">
        <f t="shared" si="539"/>
        <v>0</v>
      </c>
      <c r="I1623" s="57">
        <f t="shared" si="539"/>
        <v>0</v>
      </c>
    </row>
    <row r="1624" spans="1:9">
      <c r="A1624" s="14" t="s">
        <v>49</v>
      </c>
      <c r="B1624" s="28" t="s">
        <v>20</v>
      </c>
      <c r="C1624" s="57">
        <f t="shared" si="538"/>
        <v>137.6</v>
      </c>
      <c r="D1624" s="57">
        <f t="shared" si="539"/>
        <v>47.6</v>
      </c>
      <c r="E1624" s="57">
        <f t="shared" si="539"/>
        <v>90</v>
      </c>
      <c r="F1624" s="57">
        <f t="shared" si="539"/>
        <v>0</v>
      </c>
      <c r="G1624" s="57">
        <f t="shared" si="539"/>
        <v>0</v>
      </c>
      <c r="H1624" s="57">
        <f t="shared" si="539"/>
        <v>0</v>
      </c>
      <c r="I1624" s="57">
        <f t="shared" si="539"/>
        <v>0</v>
      </c>
    </row>
    <row r="1625" spans="1:9">
      <c r="A1625" s="21" t="s">
        <v>76</v>
      </c>
      <c r="B1625" s="8" t="s">
        <v>19</v>
      </c>
      <c r="C1625" s="57">
        <f t="shared" si="538"/>
        <v>137.6</v>
      </c>
      <c r="D1625" s="57">
        <f t="shared" si="539"/>
        <v>47.6</v>
      </c>
      <c r="E1625" s="57">
        <f t="shared" si="539"/>
        <v>90</v>
      </c>
      <c r="F1625" s="57">
        <f t="shared" si="539"/>
        <v>0</v>
      </c>
      <c r="G1625" s="57">
        <f t="shared" si="539"/>
        <v>0</v>
      </c>
      <c r="H1625" s="57">
        <f t="shared" si="539"/>
        <v>0</v>
      </c>
      <c r="I1625" s="57">
        <f t="shared" si="539"/>
        <v>0</v>
      </c>
    </row>
    <row r="1626" spans="1:9">
      <c r="A1626" s="18"/>
      <c r="B1626" s="202" t="s">
        <v>20</v>
      </c>
      <c r="C1626" s="57">
        <f t="shared" si="538"/>
        <v>137.6</v>
      </c>
      <c r="D1626" s="57">
        <f t="shared" si="539"/>
        <v>47.6</v>
      </c>
      <c r="E1626" s="57">
        <f t="shared" si="539"/>
        <v>90</v>
      </c>
      <c r="F1626" s="57">
        <f t="shared" si="539"/>
        <v>0</v>
      </c>
      <c r="G1626" s="57">
        <f t="shared" si="539"/>
        <v>0</v>
      </c>
      <c r="H1626" s="57">
        <f t="shared" si="539"/>
        <v>0</v>
      </c>
      <c r="I1626" s="57">
        <f t="shared" si="539"/>
        <v>0</v>
      </c>
    </row>
    <row r="1627" spans="1:9">
      <c r="A1627" s="30" t="s">
        <v>54</v>
      </c>
      <c r="B1627" s="26" t="s">
        <v>19</v>
      </c>
      <c r="C1627" s="57">
        <f t="shared" si="538"/>
        <v>137.6</v>
      </c>
      <c r="D1627" s="57">
        <f t="shared" si="539"/>
        <v>47.6</v>
      </c>
      <c r="E1627" s="57">
        <f t="shared" si="539"/>
        <v>90</v>
      </c>
      <c r="F1627" s="57">
        <f t="shared" si="539"/>
        <v>0</v>
      </c>
      <c r="G1627" s="57">
        <f t="shared" si="539"/>
        <v>0</v>
      </c>
      <c r="H1627" s="57">
        <f t="shared" si="539"/>
        <v>0</v>
      </c>
      <c r="I1627" s="57">
        <f t="shared" si="539"/>
        <v>0</v>
      </c>
    </row>
    <row r="1628" spans="1:9">
      <c r="A1628" s="14"/>
      <c r="B1628" s="28" t="s">
        <v>20</v>
      </c>
      <c r="C1628" s="57">
        <f t="shared" si="538"/>
        <v>137.6</v>
      </c>
      <c r="D1628" s="57">
        <f t="shared" si="539"/>
        <v>47.6</v>
      </c>
      <c r="E1628" s="57">
        <f t="shared" si="539"/>
        <v>90</v>
      </c>
      <c r="F1628" s="57">
        <f t="shared" si="539"/>
        <v>0</v>
      </c>
      <c r="G1628" s="57">
        <f t="shared" si="539"/>
        <v>0</v>
      </c>
      <c r="H1628" s="57">
        <f t="shared" si="539"/>
        <v>0</v>
      </c>
      <c r="I1628" s="57">
        <f t="shared" si="539"/>
        <v>0</v>
      </c>
    </row>
    <row r="1629" spans="1:9" s="112" customFormat="1">
      <c r="A1629" s="172" t="s">
        <v>51</v>
      </c>
      <c r="B1629" s="150" t="s">
        <v>19</v>
      </c>
      <c r="C1629" s="151">
        <f t="shared" si="538"/>
        <v>137.6</v>
      </c>
      <c r="D1629" s="151">
        <f>D1631+D1635</f>
        <v>47.6</v>
      </c>
      <c r="E1629" s="151">
        <f t="shared" ref="E1629:I1629" si="540">E1631+E1635</f>
        <v>90</v>
      </c>
      <c r="F1629" s="151">
        <f t="shared" si="540"/>
        <v>0</v>
      </c>
      <c r="G1629" s="151">
        <f t="shared" si="540"/>
        <v>0</v>
      </c>
      <c r="H1629" s="151">
        <f t="shared" si="540"/>
        <v>0</v>
      </c>
      <c r="I1629" s="151">
        <f t="shared" si="540"/>
        <v>0</v>
      </c>
    </row>
    <row r="1630" spans="1:9" s="112" customFormat="1">
      <c r="A1630" s="164"/>
      <c r="B1630" s="153" t="s">
        <v>20</v>
      </c>
      <c r="C1630" s="151">
        <f t="shared" si="538"/>
        <v>137.6</v>
      </c>
      <c r="D1630" s="151">
        <f>D1632+D1636</f>
        <v>47.6</v>
      </c>
      <c r="E1630" s="151">
        <f t="shared" ref="E1630:I1630" si="541">E1632+E1636</f>
        <v>90</v>
      </c>
      <c r="F1630" s="151">
        <f t="shared" si="541"/>
        <v>0</v>
      </c>
      <c r="G1630" s="151">
        <f t="shared" si="541"/>
        <v>0</v>
      </c>
      <c r="H1630" s="151">
        <f t="shared" si="541"/>
        <v>0</v>
      </c>
      <c r="I1630" s="151">
        <f t="shared" si="541"/>
        <v>0</v>
      </c>
    </row>
    <row r="1631" spans="1:9" s="261" customFormat="1">
      <c r="A1631" s="149" t="s">
        <v>345</v>
      </c>
      <c r="B1631" s="401" t="s">
        <v>19</v>
      </c>
      <c r="C1631" s="319">
        <f t="shared" ref="C1631:C1634" si="542">D1631+E1631+F1631+G1631+H1631+I1631</f>
        <v>20</v>
      </c>
      <c r="D1631" s="319">
        <f t="shared" ref="D1631:I1631" si="543">D1633</f>
        <v>0</v>
      </c>
      <c r="E1631" s="319">
        <f t="shared" si="543"/>
        <v>20</v>
      </c>
      <c r="F1631" s="319">
        <f t="shared" si="543"/>
        <v>0</v>
      </c>
      <c r="G1631" s="319">
        <f t="shared" si="543"/>
        <v>0</v>
      </c>
      <c r="H1631" s="319">
        <f t="shared" si="543"/>
        <v>0</v>
      </c>
      <c r="I1631" s="319">
        <f t="shared" si="543"/>
        <v>0</v>
      </c>
    </row>
    <row r="1632" spans="1:9" s="261" customFormat="1">
      <c r="A1632" s="268"/>
      <c r="B1632" s="270" t="s">
        <v>20</v>
      </c>
      <c r="C1632" s="319">
        <f t="shared" si="542"/>
        <v>20</v>
      </c>
      <c r="D1632" s="319">
        <f t="shared" ref="D1632:I1632" si="544">D1634</f>
        <v>0</v>
      </c>
      <c r="E1632" s="319">
        <f t="shared" si="544"/>
        <v>20</v>
      </c>
      <c r="F1632" s="319">
        <f t="shared" si="544"/>
        <v>0</v>
      </c>
      <c r="G1632" s="319">
        <f t="shared" si="544"/>
        <v>0</v>
      </c>
      <c r="H1632" s="319">
        <f t="shared" si="544"/>
        <v>0</v>
      </c>
      <c r="I1632" s="319">
        <f t="shared" si="544"/>
        <v>0</v>
      </c>
    </row>
    <row r="1633" spans="1:9" s="274" customFormat="1" ht="17.25" customHeight="1">
      <c r="A1633" s="635" t="s">
        <v>853</v>
      </c>
      <c r="B1633" s="401" t="s">
        <v>19</v>
      </c>
      <c r="C1633" s="312">
        <f t="shared" si="542"/>
        <v>20</v>
      </c>
      <c r="D1633" s="312">
        <v>0</v>
      </c>
      <c r="E1633" s="312">
        <v>20</v>
      </c>
      <c r="F1633" s="312">
        <v>0</v>
      </c>
      <c r="G1633" s="312">
        <v>0</v>
      </c>
      <c r="H1633" s="312">
        <v>0</v>
      </c>
      <c r="I1633" s="312">
        <v>0</v>
      </c>
    </row>
    <row r="1634" spans="1:9" s="261" customFormat="1">
      <c r="A1634" s="268"/>
      <c r="B1634" s="270" t="s">
        <v>20</v>
      </c>
      <c r="C1634" s="319">
        <f t="shared" si="542"/>
        <v>20</v>
      </c>
      <c r="D1634" s="319">
        <v>0</v>
      </c>
      <c r="E1634" s="319">
        <v>20</v>
      </c>
      <c r="F1634" s="319">
        <v>0</v>
      </c>
      <c r="G1634" s="319">
        <v>0</v>
      </c>
      <c r="H1634" s="319">
        <v>0</v>
      </c>
      <c r="I1634" s="319">
        <v>0</v>
      </c>
    </row>
    <row r="1635" spans="1:9" s="261" customFormat="1">
      <c r="A1635" s="283" t="s">
        <v>346</v>
      </c>
      <c r="B1635" s="401" t="s">
        <v>19</v>
      </c>
      <c r="C1635" s="319">
        <f t="shared" si="538"/>
        <v>117.6</v>
      </c>
      <c r="D1635" s="319">
        <f>D1637+D1639</f>
        <v>47.6</v>
      </c>
      <c r="E1635" s="319">
        <f t="shared" ref="E1635:I1635" si="545">E1637+E1639</f>
        <v>70</v>
      </c>
      <c r="F1635" s="319">
        <f t="shared" si="545"/>
        <v>0</v>
      </c>
      <c r="G1635" s="319">
        <f t="shared" si="545"/>
        <v>0</v>
      </c>
      <c r="H1635" s="319">
        <f t="shared" si="545"/>
        <v>0</v>
      </c>
      <c r="I1635" s="319">
        <f t="shared" si="545"/>
        <v>0</v>
      </c>
    </row>
    <row r="1636" spans="1:9" s="261" customFormat="1">
      <c r="A1636" s="268"/>
      <c r="B1636" s="270" t="s">
        <v>20</v>
      </c>
      <c r="C1636" s="319">
        <f t="shared" si="538"/>
        <v>117.6</v>
      </c>
      <c r="D1636" s="319">
        <f>D1638+D1640</f>
        <v>47.6</v>
      </c>
      <c r="E1636" s="319">
        <f t="shared" ref="E1636:I1636" si="546">E1638+E1640</f>
        <v>70</v>
      </c>
      <c r="F1636" s="319">
        <f t="shared" si="546"/>
        <v>0</v>
      </c>
      <c r="G1636" s="319">
        <f t="shared" si="546"/>
        <v>0</v>
      </c>
      <c r="H1636" s="319">
        <f t="shared" si="546"/>
        <v>0</v>
      </c>
      <c r="I1636" s="319">
        <f t="shared" si="546"/>
        <v>0</v>
      </c>
    </row>
    <row r="1637" spans="1:9" s="275" customFormat="1" ht="27.75" customHeight="1">
      <c r="A1637" s="391" t="s">
        <v>202</v>
      </c>
      <c r="B1637" s="401" t="s">
        <v>19</v>
      </c>
      <c r="C1637" s="312">
        <f t="shared" si="538"/>
        <v>47.6</v>
      </c>
      <c r="D1637" s="312">
        <v>47.6</v>
      </c>
      <c r="E1637" s="312">
        <v>0</v>
      </c>
      <c r="F1637" s="312">
        <v>0</v>
      </c>
      <c r="G1637" s="312">
        <v>0</v>
      </c>
      <c r="H1637" s="312">
        <v>0</v>
      </c>
      <c r="I1637" s="312">
        <v>0</v>
      </c>
    </row>
    <row r="1638" spans="1:9" s="261" customFormat="1">
      <c r="A1638" s="268"/>
      <c r="B1638" s="270" t="s">
        <v>20</v>
      </c>
      <c r="C1638" s="319">
        <f t="shared" si="538"/>
        <v>47.6</v>
      </c>
      <c r="D1638" s="319">
        <v>47.6</v>
      </c>
      <c r="E1638" s="319">
        <v>0</v>
      </c>
      <c r="F1638" s="319">
        <v>0</v>
      </c>
      <c r="G1638" s="319">
        <v>0</v>
      </c>
      <c r="H1638" s="319">
        <v>0</v>
      </c>
      <c r="I1638" s="319">
        <v>0</v>
      </c>
    </row>
    <row r="1639" spans="1:9" s="274" customFormat="1" ht="30.75" customHeight="1">
      <c r="A1639" s="636" t="s">
        <v>854</v>
      </c>
      <c r="B1639" s="401" t="s">
        <v>19</v>
      </c>
      <c r="C1639" s="312">
        <f t="shared" ref="C1639:C1640" si="547">D1639+E1639+F1639+G1639+H1639+I1639</f>
        <v>70</v>
      </c>
      <c r="D1639" s="312">
        <v>0</v>
      </c>
      <c r="E1639" s="312">
        <v>70</v>
      </c>
      <c r="F1639" s="312">
        <v>0</v>
      </c>
      <c r="G1639" s="312">
        <v>0</v>
      </c>
      <c r="H1639" s="312">
        <v>0</v>
      </c>
      <c r="I1639" s="312">
        <v>0</v>
      </c>
    </row>
    <row r="1640" spans="1:9" s="261" customFormat="1">
      <c r="A1640" s="268"/>
      <c r="B1640" s="270" t="s">
        <v>20</v>
      </c>
      <c r="C1640" s="319">
        <f t="shared" si="547"/>
        <v>70</v>
      </c>
      <c r="D1640" s="319">
        <v>0</v>
      </c>
      <c r="E1640" s="319">
        <v>70</v>
      </c>
      <c r="F1640" s="319">
        <v>0</v>
      </c>
      <c r="G1640" s="319">
        <v>0</v>
      </c>
      <c r="H1640" s="319">
        <v>0</v>
      </c>
      <c r="I1640" s="319">
        <v>0</v>
      </c>
    </row>
    <row r="1641" spans="1:9">
      <c r="A1641" s="485" t="s">
        <v>89</v>
      </c>
      <c r="B1641" s="486"/>
      <c r="C1641" s="486"/>
      <c r="D1641" s="486"/>
      <c r="E1641" s="486"/>
      <c r="F1641" s="486"/>
      <c r="G1641" s="486"/>
      <c r="H1641" s="486"/>
      <c r="I1641" s="487"/>
    </row>
    <row r="1642" spans="1:9">
      <c r="A1642" s="33" t="s">
        <v>22</v>
      </c>
      <c r="B1642" s="150" t="s">
        <v>19</v>
      </c>
      <c r="C1642" s="151">
        <f t="shared" ref="C1642:C1655" si="548">D1642+E1642+F1642+G1642+H1642+I1642</f>
        <v>20</v>
      </c>
      <c r="D1642" s="151">
        <f t="shared" ref="D1642:I1653" si="549">D1644</f>
        <v>20</v>
      </c>
      <c r="E1642" s="151">
        <f t="shared" si="549"/>
        <v>0</v>
      </c>
      <c r="F1642" s="151">
        <f t="shared" si="549"/>
        <v>0</v>
      </c>
      <c r="G1642" s="151">
        <f t="shared" si="549"/>
        <v>0</v>
      </c>
      <c r="H1642" s="151">
        <f t="shared" si="549"/>
        <v>0</v>
      </c>
      <c r="I1642" s="151">
        <f t="shared" si="549"/>
        <v>0</v>
      </c>
    </row>
    <row r="1643" spans="1:9">
      <c r="A1643" s="23" t="s">
        <v>46</v>
      </c>
      <c r="B1643" s="153" t="s">
        <v>20</v>
      </c>
      <c r="C1643" s="151">
        <f t="shared" si="548"/>
        <v>20</v>
      </c>
      <c r="D1643" s="151">
        <f t="shared" si="549"/>
        <v>20</v>
      </c>
      <c r="E1643" s="151">
        <f t="shared" si="549"/>
        <v>0</v>
      </c>
      <c r="F1643" s="151">
        <f t="shared" si="549"/>
        <v>0</v>
      </c>
      <c r="G1643" s="151">
        <f t="shared" si="549"/>
        <v>0</v>
      </c>
      <c r="H1643" s="151">
        <f t="shared" si="549"/>
        <v>0</v>
      </c>
      <c r="I1643" s="151">
        <f t="shared" si="549"/>
        <v>0</v>
      </c>
    </row>
    <row r="1644" spans="1:9">
      <c r="A1644" s="406" t="s">
        <v>44</v>
      </c>
      <c r="B1644" s="26" t="s">
        <v>19</v>
      </c>
      <c r="C1644" s="57">
        <f t="shared" si="548"/>
        <v>20</v>
      </c>
      <c r="D1644" s="57">
        <f t="shared" si="549"/>
        <v>20</v>
      </c>
      <c r="E1644" s="57">
        <f t="shared" si="549"/>
        <v>0</v>
      </c>
      <c r="F1644" s="57">
        <f t="shared" si="549"/>
        <v>0</v>
      </c>
      <c r="G1644" s="57">
        <f t="shared" si="549"/>
        <v>0</v>
      </c>
      <c r="H1644" s="57">
        <f t="shared" si="549"/>
        <v>0</v>
      </c>
      <c r="I1644" s="57">
        <f t="shared" si="549"/>
        <v>0</v>
      </c>
    </row>
    <row r="1645" spans="1:9">
      <c r="A1645" s="11" t="s">
        <v>26</v>
      </c>
      <c r="B1645" s="28" t="s">
        <v>20</v>
      </c>
      <c r="C1645" s="57">
        <f t="shared" si="548"/>
        <v>20</v>
      </c>
      <c r="D1645" s="57">
        <f t="shared" si="549"/>
        <v>20</v>
      </c>
      <c r="E1645" s="57">
        <f t="shared" si="549"/>
        <v>0</v>
      </c>
      <c r="F1645" s="57">
        <f t="shared" si="549"/>
        <v>0</v>
      </c>
      <c r="G1645" s="57">
        <f t="shared" si="549"/>
        <v>0</v>
      </c>
      <c r="H1645" s="57">
        <f t="shared" si="549"/>
        <v>0</v>
      </c>
      <c r="I1645" s="57">
        <f t="shared" si="549"/>
        <v>0</v>
      </c>
    </row>
    <row r="1646" spans="1:9">
      <c r="A1646" s="21" t="s">
        <v>76</v>
      </c>
      <c r="B1646" s="8" t="s">
        <v>19</v>
      </c>
      <c r="C1646" s="57">
        <f t="shared" si="548"/>
        <v>20</v>
      </c>
      <c r="D1646" s="57">
        <f t="shared" si="549"/>
        <v>20</v>
      </c>
      <c r="E1646" s="57">
        <f t="shared" si="549"/>
        <v>0</v>
      </c>
      <c r="F1646" s="57">
        <f t="shared" si="549"/>
        <v>0</v>
      </c>
      <c r="G1646" s="57">
        <f t="shared" si="549"/>
        <v>0</v>
      </c>
      <c r="H1646" s="57">
        <f t="shared" si="549"/>
        <v>0</v>
      </c>
      <c r="I1646" s="57">
        <f t="shared" si="549"/>
        <v>0</v>
      </c>
    </row>
    <row r="1647" spans="1:9">
      <c r="A1647" s="18"/>
      <c r="B1647" s="202" t="s">
        <v>20</v>
      </c>
      <c r="C1647" s="57">
        <f t="shared" si="548"/>
        <v>20</v>
      </c>
      <c r="D1647" s="57">
        <f t="shared" si="549"/>
        <v>20</v>
      </c>
      <c r="E1647" s="57">
        <f t="shared" si="549"/>
        <v>0</v>
      </c>
      <c r="F1647" s="57">
        <f t="shared" si="549"/>
        <v>0</v>
      </c>
      <c r="G1647" s="57">
        <f t="shared" si="549"/>
        <v>0</v>
      </c>
      <c r="H1647" s="57">
        <f t="shared" si="549"/>
        <v>0</v>
      </c>
      <c r="I1647" s="57">
        <f t="shared" si="549"/>
        <v>0</v>
      </c>
    </row>
    <row r="1648" spans="1:9">
      <c r="A1648" s="20" t="s">
        <v>59</v>
      </c>
      <c r="B1648" s="8" t="s">
        <v>19</v>
      </c>
      <c r="C1648" s="57">
        <f t="shared" si="548"/>
        <v>20</v>
      </c>
      <c r="D1648" s="57">
        <f t="shared" si="549"/>
        <v>20</v>
      </c>
      <c r="E1648" s="57">
        <f t="shared" si="549"/>
        <v>0</v>
      </c>
      <c r="F1648" s="57">
        <f t="shared" si="549"/>
        <v>0</v>
      </c>
      <c r="G1648" s="57">
        <f t="shared" si="549"/>
        <v>0</v>
      </c>
      <c r="H1648" s="57">
        <f t="shared" si="549"/>
        <v>0</v>
      </c>
      <c r="I1648" s="57">
        <f t="shared" si="549"/>
        <v>0</v>
      </c>
    </row>
    <row r="1649" spans="1:9">
      <c r="A1649" s="14"/>
      <c r="B1649" s="202" t="s">
        <v>20</v>
      </c>
      <c r="C1649" s="57">
        <f t="shared" si="548"/>
        <v>20</v>
      </c>
      <c r="D1649" s="57">
        <f t="shared" si="549"/>
        <v>20</v>
      </c>
      <c r="E1649" s="57">
        <f t="shared" si="549"/>
        <v>0</v>
      </c>
      <c r="F1649" s="57">
        <f t="shared" si="549"/>
        <v>0</v>
      </c>
      <c r="G1649" s="57">
        <f t="shared" si="549"/>
        <v>0</v>
      </c>
      <c r="H1649" s="57">
        <f t="shared" si="549"/>
        <v>0</v>
      </c>
      <c r="I1649" s="57">
        <f t="shared" si="549"/>
        <v>0</v>
      </c>
    </row>
    <row r="1650" spans="1:9" s="112" customFormat="1">
      <c r="A1650" s="156" t="s">
        <v>51</v>
      </c>
      <c r="B1650" s="150" t="s">
        <v>19</v>
      </c>
      <c r="C1650" s="151">
        <f t="shared" si="548"/>
        <v>20</v>
      </c>
      <c r="D1650" s="151">
        <f t="shared" si="549"/>
        <v>20</v>
      </c>
      <c r="E1650" s="151">
        <f t="shared" si="549"/>
        <v>0</v>
      </c>
      <c r="F1650" s="151">
        <f t="shared" si="549"/>
        <v>0</v>
      </c>
      <c r="G1650" s="151">
        <f t="shared" si="549"/>
        <v>0</v>
      </c>
      <c r="H1650" s="151">
        <f t="shared" si="549"/>
        <v>0</v>
      </c>
      <c r="I1650" s="151">
        <f t="shared" si="549"/>
        <v>0</v>
      </c>
    </row>
    <row r="1651" spans="1:9" s="112" customFormat="1">
      <c r="A1651" s="155"/>
      <c r="B1651" s="148" t="s">
        <v>20</v>
      </c>
      <c r="C1651" s="146">
        <f t="shared" si="548"/>
        <v>20</v>
      </c>
      <c r="D1651" s="151">
        <f t="shared" si="549"/>
        <v>20</v>
      </c>
      <c r="E1651" s="151">
        <f t="shared" si="549"/>
        <v>0</v>
      </c>
      <c r="F1651" s="151">
        <f t="shared" si="549"/>
        <v>0</v>
      </c>
      <c r="G1651" s="151">
        <f t="shared" si="549"/>
        <v>0</v>
      </c>
      <c r="H1651" s="151">
        <f t="shared" si="549"/>
        <v>0</v>
      </c>
      <c r="I1651" s="151">
        <f t="shared" si="549"/>
        <v>0</v>
      </c>
    </row>
    <row r="1652" spans="1:9" s="147" customFormat="1" ht="28.5">
      <c r="A1652" s="419" t="s">
        <v>312</v>
      </c>
      <c r="B1652" s="145" t="s">
        <v>19</v>
      </c>
      <c r="C1652" s="146">
        <f t="shared" si="548"/>
        <v>20</v>
      </c>
      <c r="D1652" s="146">
        <f>D1654</f>
        <v>20</v>
      </c>
      <c r="E1652" s="146">
        <f t="shared" si="549"/>
        <v>0</v>
      </c>
      <c r="F1652" s="146">
        <f t="shared" si="549"/>
        <v>0</v>
      </c>
      <c r="G1652" s="146">
        <f t="shared" si="549"/>
        <v>0</v>
      </c>
      <c r="H1652" s="146">
        <f t="shared" si="549"/>
        <v>0</v>
      </c>
      <c r="I1652" s="146">
        <f t="shared" si="549"/>
        <v>0</v>
      </c>
    </row>
    <row r="1653" spans="1:9" s="147" customFormat="1">
      <c r="A1653" s="155"/>
      <c r="B1653" s="148" t="s">
        <v>20</v>
      </c>
      <c r="C1653" s="146">
        <f t="shared" si="548"/>
        <v>20</v>
      </c>
      <c r="D1653" s="146">
        <f>D1655</f>
        <v>20</v>
      </c>
      <c r="E1653" s="146">
        <f t="shared" si="549"/>
        <v>0</v>
      </c>
      <c r="F1653" s="146">
        <f t="shared" si="549"/>
        <v>0</v>
      </c>
      <c r="G1653" s="146">
        <f t="shared" si="549"/>
        <v>0</v>
      </c>
      <c r="H1653" s="146">
        <f t="shared" si="549"/>
        <v>0</v>
      </c>
      <c r="I1653" s="146">
        <f t="shared" si="549"/>
        <v>0</v>
      </c>
    </row>
    <row r="1654" spans="1:9" s="274" customFormat="1" ht="16.5" customHeight="1">
      <c r="A1654" s="622" t="s">
        <v>337</v>
      </c>
      <c r="B1654" s="299" t="s">
        <v>19</v>
      </c>
      <c r="C1654" s="312">
        <f t="shared" si="548"/>
        <v>20</v>
      </c>
      <c r="D1654" s="312">
        <v>20</v>
      </c>
      <c r="E1654" s="312">
        <v>0</v>
      </c>
      <c r="F1654" s="312">
        <v>0</v>
      </c>
      <c r="G1654" s="312">
        <v>0</v>
      </c>
      <c r="H1654" s="312">
        <v>0</v>
      </c>
      <c r="I1654" s="312">
        <v>0</v>
      </c>
    </row>
    <row r="1655" spans="1:9" s="121" customFormat="1">
      <c r="A1655" s="105"/>
      <c r="B1655" s="144" t="s">
        <v>20</v>
      </c>
      <c r="C1655" s="95">
        <f t="shared" si="548"/>
        <v>20</v>
      </c>
      <c r="D1655" s="95">
        <v>20</v>
      </c>
      <c r="E1655" s="95">
        <v>0</v>
      </c>
      <c r="F1655" s="95">
        <v>0</v>
      </c>
      <c r="G1655" s="95">
        <v>0</v>
      </c>
      <c r="H1655" s="95">
        <v>0</v>
      </c>
      <c r="I1655" s="95">
        <v>0</v>
      </c>
    </row>
    <row r="1656" spans="1:9">
      <c r="A1656" s="738" t="s">
        <v>487</v>
      </c>
      <c r="B1656" s="739"/>
      <c r="C1656" s="739"/>
      <c r="D1656" s="739"/>
      <c r="E1656" s="739"/>
      <c r="F1656" s="739"/>
      <c r="G1656" s="739"/>
      <c r="H1656" s="739"/>
      <c r="I1656" s="740"/>
    </row>
    <row r="1657" spans="1:9">
      <c r="A1657" s="33" t="s">
        <v>22</v>
      </c>
      <c r="B1657" s="150" t="s">
        <v>19</v>
      </c>
      <c r="C1657" s="151">
        <f t="shared" ref="C1657:C1756" si="550">D1657+E1657+F1657+G1657+H1657+I1657</f>
        <v>5103.1970000000001</v>
      </c>
      <c r="D1657" s="151">
        <f t="shared" ref="D1657:I1664" si="551">D1659</f>
        <v>1925.347</v>
      </c>
      <c r="E1657" s="151">
        <f t="shared" si="551"/>
        <v>2276</v>
      </c>
      <c r="F1657" s="151">
        <f t="shared" si="551"/>
        <v>0</v>
      </c>
      <c r="G1657" s="151">
        <f t="shared" si="551"/>
        <v>0</v>
      </c>
      <c r="H1657" s="151">
        <f t="shared" si="551"/>
        <v>0</v>
      </c>
      <c r="I1657" s="151">
        <f t="shared" si="551"/>
        <v>901.85</v>
      </c>
    </row>
    <row r="1658" spans="1:9">
      <c r="A1658" s="23" t="s">
        <v>46</v>
      </c>
      <c r="B1658" s="153" t="s">
        <v>20</v>
      </c>
      <c r="C1658" s="151">
        <f t="shared" si="550"/>
        <v>5103.1970000000001</v>
      </c>
      <c r="D1658" s="151">
        <f t="shared" si="551"/>
        <v>1925.347</v>
      </c>
      <c r="E1658" s="151">
        <f t="shared" si="551"/>
        <v>2276</v>
      </c>
      <c r="F1658" s="151">
        <f t="shared" si="551"/>
        <v>0</v>
      </c>
      <c r="G1658" s="151">
        <f t="shared" si="551"/>
        <v>0</v>
      </c>
      <c r="H1658" s="151">
        <f t="shared" si="551"/>
        <v>0</v>
      </c>
      <c r="I1658" s="151">
        <f t="shared" si="551"/>
        <v>901.85</v>
      </c>
    </row>
    <row r="1659" spans="1:9">
      <c r="A1659" s="79" t="s">
        <v>69</v>
      </c>
      <c r="B1659" s="26" t="s">
        <v>19</v>
      </c>
      <c r="C1659" s="57">
        <f t="shared" si="550"/>
        <v>5103.1970000000001</v>
      </c>
      <c r="D1659" s="57">
        <f t="shared" si="551"/>
        <v>1925.347</v>
      </c>
      <c r="E1659" s="57">
        <f t="shared" si="551"/>
        <v>2276</v>
      </c>
      <c r="F1659" s="57">
        <f t="shared" si="551"/>
        <v>0</v>
      </c>
      <c r="G1659" s="57">
        <f t="shared" si="551"/>
        <v>0</v>
      </c>
      <c r="H1659" s="57">
        <f t="shared" si="551"/>
        <v>0</v>
      </c>
      <c r="I1659" s="57">
        <f t="shared" si="551"/>
        <v>901.85</v>
      </c>
    </row>
    <row r="1660" spans="1:9">
      <c r="A1660" s="11" t="s">
        <v>26</v>
      </c>
      <c r="B1660" s="28" t="s">
        <v>20</v>
      </c>
      <c r="C1660" s="57">
        <f t="shared" si="550"/>
        <v>5103.1970000000001</v>
      </c>
      <c r="D1660" s="57">
        <f t="shared" si="551"/>
        <v>1925.347</v>
      </c>
      <c r="E1660" s="57">
        <f t="shared" si="551"/>
        <v>2276</v>
      </c>
      <c r="F1660" s="57">
        <f t="shared" si="551"/>
        <v>0</v>
      </c>
      <c r="G1660" s="57">
        <f t="shared" si="551"/>
        <v>0</v>
      </c>
      <c r="H1660" s="57">
        <f t="shared" si="551"/>
        <v>0</v>
      </c>
      <c r="I1660" s="57">
        <f t="shared" si="551"/>
        <v>901.85</v>
      </c>
    </row>
    <row r="1661" spans="1:9">
      <c r="A1661" s="21" t="s">
        <v>76</v>
      </c>
      <c r="B1661" s="8" t="s">
        <v>19</v>
      </c>
      <c r="C1661" s="57">
        <f t="shared" si="550"/>
        <v>5103.1970000000001</v>
      </c>
      <c r="D1661" s="57">
        <f t="shared" si="551"/>
        <v>1925.347</v>
      </c>
      <c r="E1661" s="57">
        <f t="shared" si="551"/>
        <v>2276</v>
      </c>
      <c r="F1661" s="57">
        <f t="shared" si="551"/>
        <v>0</v>
      </c>
      <c r="G1661" s="57">
        <f t="shared" si="551"/>
        <v>0</v>
      </c>
      <c r="H1661" s="57">
        <f t="shared" si="551"/>
        <v>0</v>
      </c>
      <c r="I1661" s="57">
        <f t="shared" si="551"/>
        <v>901.85</v>
      </c>
    </row>
    <row r="1662" spans="1:9">
      <c r="A1662" s="18"/>
      <c r="B1662" s="202" t="s">
        <v>20</v>
      </c>
      <c r="C1662" s="57">
        <f t="shared" si="550"/>
        <v>5103.1970000000001</v>
      </c>
      <c r="D1662" s="57">
        <f t="shared" si="551"/>
        <v>1925.347</v>
      </c>
      <c r="E1662" s="57">
        <f t="shared" si="551"/>
        <v>2276</v>
      </c>
      <c r="F1662" s="57">
        <f t="shared" si="551"/>
        <v>0</v>
      </c>
      <c r="G1662" s="57">
        <f t="shared" si="551"/>
        <v>0</v>
      </c>
      <c r="H1662" s="57">
        <f t="shared" si="551"/>
        <v>0</v>
      </c>
      <c r="I1662" s="57">
        <f t="shared" si="551"/>
        <v>901.85</v>
      </c>
    </row>
    <row r="1663" spans="1:9">
      <c r="A1663" s="20" t="s">
        <v>59</v>
      </c>
      <c r="B1663" s="8" t="s">
        <v>19</v>
      </c>
      <c r="C1663" s="57">
        <f t="shared" si="550"/>
        <v>5103.1970000000001</v>
      </c>
      <c r="D1663" s="57">
        <f t="shared" si="551"/>
        <v>1925.347</v>
      </c>
      <c r="E1663" s="57">
        <f t="shared" si="551"/>
        <v>2276</v>
      </c>
      <c r="F1663" s="57">
        <f t="shared" si="551"/>
        <v>0</v>
      </c>
      <c r="G1663" s="57">
        <f t="shared" si="551"/>
        <v>0</v>
      </c>
      <c r="H1663" s="57">
        <f t="shared" si="551"/>
        <v>0</v>
      </c>
      <c r="I1663" s="57">
        <f t="shared" si="551"/>
        <v>901.85</v>
      </c>
    </row>
    <row r="1664" spans="1:9">
      <c r="A1664" s="14"/>
      <c r="B1664" s="202" t="s">
        <v>20</v>
      </c>
      <c r="C1664" s="57">
        <f t="shared" si="550"/>
        <v>5103.1970000000001</v>
      </c>
      <c r="D1664" s="57">
        <f t="shared" si="551"/>
        <v>1925.347</v>
      </c>
      <c r="E1664" s="57">
        <f t="shared" si="551"/>
        <v>2276</v>
      </c>
      <c r="F1664" s="57">
        <f t="shared" si="551"/>
        <v>0</v>
      </c>
      <c r="G1664" s="57">
        <f t="shared" si="551"/>
        <v>0</v>
      </c>
      <c r="H1664" s="57">
        <f t="shared" si="551"/>
        <v>0</v>
      </c>
      <c r="I1664" s="57">
        <f t="shared" si="551"/>
        <v>901.85</v>
      </c>
    </row>
    <row r="1665" spans="1:9" s="112" customFormat="1">
      <c r="A1665" s="156" t="s">
        <v>51</v>
      </c>
      <c r="B1665" s="150" t="s">
        <v>19</v>
      </c>
      <c r="C1665" s="151">
        <f t="shared" si="550"/>
        <v>5103.1970000000001</v>
      </c>
      <c r="D1665" s="151">
        <f>D1667+D1717+D1741+D1755+D1763+D1777+D1787+D1793+D1801</f>
        <v>1925.347</v>
      </c>
      <c r="E1665" s="151">
        <f t="shared" ref="E1665:I1665" si="552">E1667+E1717+E1741+E1755+E1763+E1777+E1787+E1793+E1801</f>
        <v>2276</v>
      </c>
      <c r="F1665" s="151">
        <f t="shared" si="552"/>
        <v>0</v>
      </c>
      <c r="G1665" s="151">
        <f t="shared" si="552"/>
        <v>0</v>
      </c>
      <c r="H1665" s="151">
        <f t="shared" si="552"/>
        <v>0</v>
      </c>
      <c r="I1665" s="151">
        <f t="shared" si="552"/>
        <v>901.85</v>
      </c>
    </row>
    <row r="1666" spans="1:9" s="112" customFormat="1">
      <c r="A1666" s="155"/>
      <c r="B1666" s="148" t="s">
        <v>20</v>
      </c>
      <c r="C1666" s="146">
        <f t="shared" si="550"/>
        <v>5103.1970000000001</v>
      </c>
      <c r="D1666" s="151">
        <f>D1668+D1718+D1742+D1756+D1764+D1778+D1788+D1794+D1802</f>
        <v>1925.347</v>
      </c>
      <c r="E1666" s="151">
        <f t="shared" ref="E1666:I1666" si="553">E1668+E1718+E1742+E1756+E1764+E1778+E1788+E1794+E1802</f>
        <v>2276</v>
      </c>
      <c r="F1666" s="151">
        <f t="shared" si="553"/>
        <v>0</v>
      </c>
      <c r="G1666" s="151">
        <f t="shared" si="553"/>
        <v>0</v>
      </c>
      <c r="H1666" s="151">
        <f t="shared" si="553"/>
        <v>0</v>
      </c>
      <c r="I1666" s="151">
        <f t="shared" si="553"/>
        <v>901.85</v>
      </c>
    </row>
    <row r="1667" spans="1:9" s="147" customFormat="1">
      <c r="A1667" s="168" t="s">
        <v>83</v>
      </c>
      <c r="B1667" s="145" t="s">
        <v>19</v>
      </c>
      <c r="C1667" s="146">
        <f t="shared" si="550"/>
        <v>2083.152</v>
      </c>
      <c r="D1667" s="146">
        <f>D1671+D1673+D1675+D1677+D1679+D1681+D1683+D1685+D1687+D1689+D1691+D1693+D1695+D1697+D1699+D1701+D1703+D1705+D1707+D1709+D1711+D1713+D1715</f>
        <v>944.98199999999997</v>
      </c>
      <c r="E1667" s="146">
        <f t="shared" ref="E1667:I1667" si="554">E1671+E1673+E1675+E1677+E1679+E1681+E1683+E1685+E1687+E1689+E1691+E1693+E1695+E1697+E1699+E1701+E1703+E1705+E1707+E1709+E1711+E1713+E1715</f>
        <v>288</v>
      </c>
      <c r="F1667" s="146">
        <f t="shared" si="554"/>
        <v>0</v>
      </c>
      <c r="G1667" s="146">
        <f t="shared" si="554"/>
        <v>0</v>
      </c>
      <c r="H1667" s="146">
        <f t="shared" si="554"/>
        <v>0</v>
      </c>
      <c r="I1667" s="146">
        <f t="shared" si="554"/>
        <v>850.17</v>
      </c>
    </row>
    <row r="1668" spans="1:9" s="147" customFormat="1">
      <c r="A1668" s="155"/>
      <c r="B1668" s="148" t="s">
        <v>20</v>
      </c>
      <c r="C1668" s="146">
        <f t="shared" si="550"/>
        <v>2083.152</v>
      </c>
      <c r="D1668" s="146">
        <f>D1672+D1674+D1676+D1678+D1680+D1682+D1684+D1686+D1688+D1690+D1692+D1694+D1696+D1698+D1700+D1702+D1704+D1706+D1708+D1710+D1712+D1714+D1716</f>
        <v>944.98199999999997</v>
      </c>
      <c r="E1668" s="146">
        <f t="shared" ref="E1668:I1668" si="555">E1672+E1674+E1676+E1678+E1680+E1682+E1684+E1686+E1688+E1690+E1692+E1694+E1696+E1698+E1700+E1702+E1704+E1706+E1708+E1710+E1712+E1714+E1716</f>
        <v>288</v>
      </c>
      <c r="F1668" s="146">
        <f t="shared" si="555"/>
        <v>0</v>
      </c>
      <c r="G1668" s="146">
        <f t="shared" si="555"/>
        <v>0</v>
      </c>
      <c r="H1668" s="146">
        <f t="shared" si="555"/>
        <v>0</v>
      </c>
      <c r="I1668" s="146">
        <f t="shared" si="555"/>
        <v>850.17</v>
      </c>
    </row>
    <row r="1669" spans="1:9" s="86" customFormat="1" hidden="1">
      <c r="A1669" s="219"/>
      <c r="B1669" s="26"/>
      <c r="C1669" s="57"/>
      <c r="D1669" s="57"/>
      <c r="E1669" s="57"/>
      <c r="F1669" s="57"/>
      <c r="G1669" s="57"/>
      <c r="H1669" s="57"/>
      <c r="I1669" s="57"/>
    </row>
    <row r="1670" spans="1:9" s="86" customFormat="1" hidden="1">
      <c r="A1670" s="14"/>
      <c r="B1670" s="28"/>
      <c r="C1670" s="57"/>
      <c r="D1670" s="57"/>
      <c r="E1670" s="57"/>
      <c r="F1670" s="57"/>
      <c r="G1670" s="57"/>
      <c r="H1670" s="57"/>
      <c r="I1670" s="57"/>
    </row>
    <row r="1671" spans="1:9" s="86" customFormat="1" ht="38.25">
      <c r="A1671" s="76" t="s">
        <v>0</v>
      </c>
      <c r="B1671" s="26" t="s">
        <v>19</v>
      </c>
      <c r="C1671" s="57">
        <f t="shared" si="550"/>
        <v>460</v>
      </c>
      <c r="D1671" s="57">
        <f>D1672</f>
        <v>41.42</v>
      </c>
      <c r="E1671" s="57">
        <f>E1672</f>
        <v>0</v>
      </c>
      <c r="F1671" s="57">
        <v>0</v>
      </c>
      <c r="G1671" s="57">
        <v>0</v>
      </c>
      <c r="H1671" s="57">
        <v>0</v>
      </c>
      <c r="I1671" s="57">
        <f>I1672</f>
        <v>418.58</v>
      </c>
    </row>
    <row r="1672" spans="1:9" s="86" customFormat="1">
      <c r="A1672" s="14"/>
      <c r="B1672" s="28" t="s">
        <v>20</v>
      </c>
      <c r="C1672" s="57">
        <f t="shared" si="550"/>
        <v>460</v>
      </c>
      <c r="D1672" s="57">
        <v>41.42</v>
      </c>
      <c r="E1672" s="57">
        <v>0</v>
      </c>
      <c r="F1672" s="57">
        <v>0</v>
      </c>
      <c r="G1672" s="57">
        <v>0</v>
      </c>
      <c r="H1672" s="57">
        <v>0</v>
      </c>
      <c r="I1672" s="57">
        <v>418.58</v>
      </c>
    </row>
    <row r="1673" spans="1:9" s="218" customFormat="1">
      <c r="A1673" s="315" t="s">
        <v>7</v>
      </c>
      <c r="B1673" s="70" t="s">
        <v>19</v>
      </c>
      <c r="C1673" s="71">
        <f t="shared" si="550"/>
        <v>10</v>
      </c>
      <c r="D1673" s="71">
        <v>10</v>
      </c>
      <c r="E1673" s="71">
        <v>0</v>
      </c>
      <c r="F1673" s="71">
        <v>0</v>
      </c>
      <c r="G1673" s="71">
        <v>0</v>
      </c>
      <c r="H1673" s="71">
        <v>0</v>
      </c>
      <c r="I1673" s="71">
        <v>0</v>
      </c>
    </row>
    <row r="1674" spans="1:9" s="218" customFormat="1">
      <c r="A1674" s="105"/>
      <c r="B1674" s="28" t="s">
        <v>20</v>
      </c>
      <c r="C1674" s="71">
        <f t="shared" si="550"/>
        <v>10</v>
      </c>
      <c r="D1674" s="71">
        <v>10</v>
      </c>
      <c r="E1674" s="71">
        <v>0</v>
      </c>
      <c r="F1674" s="71">
        <v>0</v>
      </c>
      <c r="G1674" s="71">
        <v>0</v>
      </c>
      <c r="H1674" s="71">
        <v>0</v>
      </c>
      <c r="I1674" s="71">
        <v>0</v>
      </c>
    </row>
    <row r="1675" spans="1:9" s="218" customFormat="1">
      <c r="A1675" s="315" t="s">
        <v>105</v>
      </c>
      <c r="B1675" s="70" t="s">
        <v>19</v>
      </c>
      <c r="C1675" s="71">
        <f t="shared" si="550"/>
        <v>71.400000000000006</v>
      </c>
      <c r="D1675" s="71">
        <v>71.400000000000006</v>
      </c>
      <c r="E1675" s="71">
        <v>0</v>
      </c>
      <c r="F1675" s="71">
        <v>0</v>
      </c>
      <c r="G1675" s="71">
        <v>0</v>
      </c>
      <c r="H1675" s="71">
        <v>0</v>
      </c>
      <c r="I1675" s="71">
        <v>0</v>
      </c>
    </row>
    <row r="1676" spans="1:9" s="218" customFormat="1">
      <c r="A1676" s="105"/>
      <c r="B1676" s="28" t="s">
        <v>20</v>
      </c>
      <c r="C1676" s="71">
        <f t="shared" si="550"/>
        <v>71.400000000000006</v>
      </c>
      <c r="D1676" s="71">
        <v>71.400000000000006</v>
      </c>
      <c r="E1676" s="71">
        <v>0</v>
      </c>
      <c r="F1676" s="71">
        <v>0</v>
      </c>
      <c r="G1676" s="71">
        <v>0</v>
      </c>
      <c r="H1676" s="71">
        <v>0</v>
      </c>
      <c r="I1676" s="71">
        <v>0</v>
      </c>
    </row>
    <row r="1677" spans="1:9" s="218" customFormat="1">
      <c r="A1677" s="315" t="s">
        <v>142</v>
      </c>
      <c r="B1677" s="70" t="s">
        <v>19</v>
      </c>
      <c r="C1677" s="71">
        <f t="shared" si="550"/>
        <v>244.00200000000001</v>
      </c>
      <c r="D1677" s="71">
        <v>41.411999999999999</v>
      </c>
      <c r="E1677" s="71">
        <v>0</v>
      </c>
      <c r="F1677" s="71">
        <v>0</v>
      </c>
      <c r="G1677" s="71">
        <v>0</v>
      </c>
      <c r="H1677" s="71">
        <v>0</v>
      </c>
      <c r="I1677" s="71">
        <f>244-41.41</f>
        <v>202.59</v>
      </c>
    </row>
    <row r="1678" spans="1:9" s="218" customFormat="1">
      <c r="A1678" s="105"/>
      <c r="B1678" s="28" t="s">
        <v>20</v>
      </c>
      <c r="C1678" s="71">
        <f t="shared" si="550"/>
        <v>244.00200000000001</v>
      </c>
      <c r="D1678" s="71">
        <v>41.411999999999999</v>
      </c>
      <c r="E1678" s="71">
        <v>0</v>
      </c>
      <c r="F1678" s="71">
        <v>0</v>
      </c>
      <c r="G1678" s="71">
        <v>0</v>
      </c>
      <c r="H1678" s="71">
        <v>0</v>
      </c>
      <c r="I1678" s="71">
        <f>244-41.41</f>
        <v>202.59</v>
      </c>
    </row>
    <row r="1679" spans="1:9" s="120" customFormat="1">
      <c r="A1679" s="277" t="s">
        <v>129</v>
      </c>
      <c r="B1679" s="269" t="s">
        <v>19</v>
      </c>
      <c r="C1679" s="100">
        <f t="shared" si="550"/>
        <v>118</v>
      </c>
      <c r="D1679" s="100">
        <v>118</v>
      </c>
      <c r="E1679" s="57">
        <v>0</v>
      </c>
      <c r="F1679" s="100">
        <v>0</v>
      </c>
      <c r="G1679" s="100">
        <v>0</v>
      </c>
      <c r="H1679" s="100">
        <v>0</v>
      </c>
      <c r="I1679" s="100">
        <v>0</v>
      </c>
    </row>
    <row r="1680" spans="1:9" s="120" customFormat="1">
      <c r="A1680" s="268"/>
      <c r="B1680" s="270" t="s">
        <v>20</v>
      </c>
      <c r="C1680" s="100">
        <f t="shared" si="550"/>
        <v>118</v>
      </c>
      <c r="D1680" s="100">
        <v>118</v>
      </c>
      <c r="E1680" s="57">
        <v>0</v>
      </c>
      <c r="F1680" s="100">
        <v>0</v>
      </c>
      <c r="G1680" s="100">
        <v>0</v>
      </c>
      <c r="H1680" s="100">
        <v>0</v>
      </c>
      <c r="I1680" s="100">
        <v>0</v>
      </c>
    </row>
    <row r="1681" spans="1:9" s="218" customFormat="1">
      <c r="A1681" s="315" t="s">
        <v>8</v>
      </c>
      <c r="B1681" s="70" t="s">
        <v>19</v>
      </c>
      <c r="C1681" s="71">
        <f t="shared" si="550"/>
        <v>37</v>
      </c>
      <c r="D1681" s="71">
        <v>37</v>
      </c>
      <c r="E1681" s="71">
        <v>0</v>
      </c>
      <c r="F1681" s="71">
        <v>0</v>
      </c>
      <c r="G1681" s="71">
        <v>0</v>
      </c>
      <c r="H1681" s="71">
        <v>0</v>
      </c>
      <c r="I1681" s="71">
        <v>0</v>
      </c>
    </row>
    <row r="1682" spans="1:9" s="218" customFormat="1">
      <c r="A1682" s="105"/>
      <c r="B1682" s="28" t="s">
        <v>20</v>
      </c>
      <c r="C1682" s="71">
        <f t="shared" si="550"/>
        <v>37</v>
      </c>
      <c r="D1682" s="71">
        <v>37</v>
      </c>
      <c r="E1682" s="71">
        <v>0</v>
      </c>
      <c r="F1682" s="71">
        <v>0</v>
      </c>
      <c r="G1682" s="71">
        <v>0</v>
      </c>
      <c r="H1682" s="71">
        <v>0</v>
      </c>
      <c r="I1682" s="71">
        <v>0</v>
      </c>
    </row>
    <row r="1683" spans="1:9" s="218" customFormat="1" ht="25.5">
      <c r="A1683" s="361" t="s">
        <v>117</v>
      </c>
      <c r="B1683" s="70" t="s">
        <v>19</v>
      </c>
      <c r="C1683" s="71">
        <f t="shared" si="550"/>
        <v>380</v>
      </c>
      <c r="D1683" s="71">
        <v>163</v>
      </c>
      <c r="E1683" s="71">
        <v>0</v>
      </c>
      <c r="F1683" s="71">
        <v>0</v>
      </c>
      <c r="G1683" s="71">
        <v>0</v>
      </c>
      <c r="H1683" s="71">
        <v>0</v>
      </c>
      <c r="I1683" s="71">
        <f>380-163</f>
        <v>217</v>
      </c>
    </row>
    <row r="1684" spans="1:9" s="218" customFormat="1">
      <c r="A1684" s="105"/>
      <c r="B1684" s="28" t="s">
        <v>20</v>
      </c>
      <c r="C1684" s="71">
        <f t="shared" si="550"/>
        <v>380</v>
      </c>
      <c r="D1684" s="71">
        <v>163</v>
      </c>
      <c r="E1684" s="71">
        <v>0</v>
      </c>
      <c r="F1684" s="71">
        <v>0</v>
      </c>
      <c r="G1684" s="71">
        <v>0</v>
      </c>
      <c r="H1684" s="71">
        <v>0</v>
      </c>
      <c r="I1684" s="71">
        <f>380-163</f>
        <v>217</v>
      </c>
    </row>
    <row r="1685" spans="1:9" s="218" customFormat="1" ht="29.25" customHeight="1">
      <c r="A1685" s="467" t="s">
        <v>119</v>
      </c>
      <c r="B1685" s="26" t="s">
        <v>19</v>
      </c>
      <c r="C1685" s="71">
        <f t="shared" si="550"/>
        <v>17</v>
      </c>
      <c r="D1685" s="71">
        <v>5</v>
      </c>
      <c r="E1685" s="71">
        <v>0</v>
      </c>
      <c r="F1685" s="71">
        <v>0</v>
      </c>
      <c r="G1685" s="71">
        <v>0</v>
      </c>
      <c r="H1685" s="71">
        <v>0</v>
      </c>
      <c r="I1685" s="71">
        <f>17-5</f>
        <v>12</v>
      </c>
    </row>
    <row r="1686" spans="1:9" s="218" customFormat="1">
      <c r="A1686" s="105"/>
      <c r="B1686" s="28" t="s">
        <v>20</v>
      </c>
      <c r="C1686" s="71">
        <f t="shared" si="550"/>
        <v>17</v>
      </c>
      <c r="D1686" s="71">
        <v>5</v>
      </c>
      <c r="E1686" s="71">
        <v>0</v>
      </c>
      <c r="F1686" s="71">
        <v>0</v>
      </c>
      <c r="G1686" s="71">
        <v>0</v>
      </c>
      <c r="H1686" s="71">
        <v>0</v>
      </c>
      <c r="I1686" s="71">
        <f>17-5</f>
        <v>12</v>
      </c>
    </row>
    <row r="1687" spans="1:9" s="218" customFormat="1" ht="30">
      <c r="A1687" s="468" t="s">
        <v>120</v>
      </c>
      <c r="B1687" s="26" t="s">
        <v>19</v>
      </c>
      <c r="C1687" s="71">
        <f t="shared" si="550"/>
        <v>4.5</v>
      </c>
      <c r="D1687" s="71">
        <v>4.5</v>
      </c>
      <c r="E1687" s="71">
        <v>0</v>
      </c>
      <c r="F1687" s="71">
        <v>0</v>
      </c>
      <c r="G1687" s="71">
        <v>0</v>
      </c>
      <c r="H1687" s="71">
        <v>0</v>
      </c>
      <c r="I1687" s="71">
        <v>0</v>
      </c>
    </row>
    <row r="1688" spans="1:9" s="218" customFormat="1">
      <c r="A1688" s="105"/>
      <c r="B1688" s="28" t="s">
        <v>20</v>
      </c>
      <c r="C1688" s="71">
        <f t="shared" si="550"/>
        <v>4.5</v>
      </c>
      <c r="D1688" s="71">
        <v>4.5</v>
      </c>
      <c r="E1688" s="71">
        <v>0</v>
      </c>
      <c r="F1688" s="71">
        <v>0</v>
      </c>
      <c r="G1688" s="71">
        <v>0</v>
      </c>
      <c r="H1688" s="71">
        <v>0</v>
      </c>
      <c r="I1688" s="71">
        <v>0</v>
      </c>
    </row>
    <row r="1689" spans="1:9" s="121" customFormat="1" ht="25.5">
      <c r="A1689" s="469" t="s">
        <v>130</v>
      </c>
      <c r="B1689" s="299" t="s">
        <v>19</v>
      </c>
      <c r="C1689" s="95">
        <f t="shared" si="550"/>
        <v>208</v>
      </c>
      <c r="D1689" s="95">
        <v>208</v>
      </c>
      <c r="E1689" s="71">
        <v>0</v>
      </c>
      <c r="F1689" s="95">
        <v>0</v>
      </c>
      <c r="G1689" s="95">
        <v>0</v>
      </c>
      <c r="H1689" s="95">
        <v>0</v>
      </c>
      <c r="I1689" s="95">
        <v>0</v>
      </c>
    </row>
    <row r="1690" spans="1:9" s="121" customFormat="1">
      <c r="A1690" s="268"/>
      <c r="B1690" s="282" t="s">
        <v>20</v>
      </c>
      <c r="C1690" s="95">
        <f t="shared" si="550"/>
        <v>208</v>
      </c>
      <c r="D1690" s="95">
        <v>208</v>
      </c>
      <c r="E1690" s="71">
        <v>0</v>
      </c>
      <c r="F1690" s="95">
        <v>0</v>
      </c>
      <c r="G1690" s="95">
        <v>0</v>
      </c>
      <c r="H1690" s="95">
        <v>0</v>
      </c>
      <c r="I1690" s="95">
        <v>0</v>
      </c>
    </row>
    <row r="1691" spans="1:9" s="121" customFormat="1">
      <c r="A1691" s="277" t="s">
        <v>131</v>
      </c>
      <c r="B1691" s="299" t="s">
        <v>19</v>
      </c>
      <c r="C1691" s="95">
        <f t="shared" si="550"/>
        <v>11</v>
      </c>
      <c r="D1691" s="95">
        <v>11</v>
      </c>
      <c r="E1691" s="71">
        <v>0</v>
      </c>
      <c r="F1691" s="95">
        <v>0</v>
      </c>
      <c r="G1691" s="95">
        <v>0</v>
      </c>
      <c r="H1691" s="95">
        <v>0</v>
      </c>
      <c r="I1691" s="95">
        <v>0</v>
      </c>
    </row>
    <row r="1692" spans="1:9" s="121" customFormat="1">
      <c r="A1692" s="268"/>
      <c r="B1692" s="282" t="s">
        <v>20</v>
      </c>
      <c r="C1692" s="95">
        <f t="shared" si="550"/>
        <v>11</v>
      </c>
      <c r="D1692" s="95">
        <v>11</v>
      </c>
      <c r="E1692" s="71">
        <v>0</v>
      </c>
      <c r="F1692" s="95">
        <v>0</v>
      </c>
      <c r="G1692" s="95">
        <v>0</v>
      </c>
      <c r="H1692" s="95">
        <v>0</v>
      </c>
      <c r="I1692" s="95">
        <v>0</v>
      </c>
    </row>
    <row r="1693" spans="1:9" s="121" customFormat="1">
      <c r="A1693" s="277" t="s">
        <v>132</v>
      </c>
      <c r="B1693" s="299" t="s">
        <v>19</v>
      </c>
      <c r="C1693" s="95">
        <f t="shared" si="550"/>
        <v>13</v>
      </c>
      <c r="D1693" s="95">
        <v>13</v>
      </c>
      <c r="E1693" s="71">
        <v>0</v>
      </c>
      <c r="F1693" s="95">
        <v>0</v>
      </c>
      <c r="G1693" s="95">
        <v>0</v>
      </c>
      <c r="H1693" s="95">
        <v>0</v>
      </c>
      <c r="I1693" s="95">
        <v>0</v>
      </c>
    </row>
    <row r="1694" spans="1:9" s="121" customFormat="1">
      <c r="A1694" s="268"/>
      <c r="B1694" s="282" t="s">
        <v>20</v>
      </c>
      <c r="C1694" s="95">
        <f t="shared" si="550"/>
        <v>13</v>
      </c>
      <c r="D1694" s="95">
        <v>13</v>
      </c>
      <c r="E1694" s="71">
        <v>0</v>
      </c>
      <c r="F1694" s="95">
        <v>0</v>
      </c>
      <c r="G1694" s="95">
        <v>0</v>
      </c>
      <c r="H1694" s="95">
        <v>0</v>
      </c>
      <c r="I1694" s="95">
        <v>0</v>
      </c>
    </row>
    <row r="1695" spans="1:9" s="121" customFormat="1" ht="25.5">
      <c r="A1695" s="483" t="s">
        <v>133</v>
      </c>
      <c r="B1695" s="299" t="s">
        <v>19</v>
      </c>
      <c r="C1695" s="95">
        <f t="shared" si="550"/>
        <v>9</v>
      </c>
      <c r="D1695" s="95">
        <v>9</v>
      </c>
      <c r="E1695" s="71">
        <v>0</v>
      </c>
      <c r="F1695" s="95">
        <v>0</v>
      </c>
      <c r="G1695" s="95">
        <v>0</v>
      </c>
      <c r="H1695" s="95">
        <v>0</v>
      </c>
      <c r="I1695" s="95">
        <v>0</v>
      </c>
    </row>
    <row r="1696" spans="1:9" s="121" customFormat="1">
      <c r="A1696" s="268"/>
      <c r="B1696" s="282" t="s">
        <v>20</v>
      </c>
      <c r="C1696" s="95">
        <f t="shared" si="550"/>
        <v>9</v>
      </c>
      <c r="D1696" s="95">
        <v>9</v>
      </c>
      <c r="E1696" s="71">
        <v>0</v>
      </c>
      <c r="F1696" s="95">
        <v>0</v>
      </c>
      <c r="G1696" s="95">
        <v>0</v>
      </c>
      <c r="H1696" s="95">
        <v>0</v>
      </c>
      <c r="I1696" s="95">
        <v>0</v>
      </c>
    </row>
    <row r="1697" spans="1:14" s="121" customFormat="1" ht="38.25">
      <c r="A1697" s="483" t="s">
        <v>134</v>
      </c>
      <c r="B1697" s="299" t="s">
        <v>19</v>
      </c>
      <c r="C1697" s="95">
        <f t="shared" si="550"/>
        <v>15</v>
      </c>
      <c r="D1697" s="95">
        <v>15</v>
      </c>
      <c r="E1697" s="71">
        <v>0</v>
      </c>
      <c r="F1697" s="95">
        <v>0</v>
      </c>
      <c r="G1697" s="95">
        <v>0</v>
      </c>
      <c r="H1697" s="95">
        <v>0</v>
      </c>
      <c r="I1697" s="95">
        <v>0</v>
      </c>
    </row>
    <row r="1698" spans="1:14" s="121" customFormat="1">
      <c r="A1698" s="268"/>
      <c r="B1698" s="282" t="s">
        <v>20</v>
      </c>
      <c r="C1698" s="95">
        <f t="shared" si="550"/>
        <v>15</v>
      </c>
      <c r="D1698" s="95">
        <v>15</v>
      </c>
      <c r="E1698" s="71">
        <v>0</v>
      </c>
      <c r="F1698" s="95">
        <v>0</v>
      </c>
      <c r="G1698" s="95">
        <v>0</v>
      </c>
      <c r="H1698" s="95">
        <v>0</v>
      </c>
      <c r="I1698" s="95">
        <v>0</v>
      </c>
    </row>
    <row r="1699" spans="1:14" s="253" customFormat="1">
      <c r="A1699" s="277" t="s">
        <v>158</v>
      </c>
      <c r="B1699" s="299" t="s">
        <v>19</v>
      </c>
      <c r="C1699" s="95">
        <f t="shared" si="550"/>
        <v>150</v>
      </c>
      <c r="D1699" s="95">
        <v>150</v>
      </c>
      <c r="E1699" s="71">
        <v>0</v>
      </c>
      <c r="F1699" s="95">
        <v>0</v>
      </c>
      <c r="G1699" s="95">
        <v>0</v>
      </c>
      <c r="H1699" s="95">
        <v>0</v>
      </c>
      <c r="I1699" s="95">
        <v>0</v>
      </c>
    </row>
    <row r="1700" spans="1:14" s="253" customFormat="1">
      <c r="A1700" s="268"/>
      <c r="B1700" s="282" t="s">
        <v>20</v>
      </c>
      <c r="C1700" s="95">
        <f t="shared" si="550"/>
        <v>150</v>
      </c>
      <c r="D1700" s="95">
        <v>150</v>
      </c>
      <c r="E1700" s="71">
        <v>0</v>
      </c>
      <c r="F1700" s="95">
        <v>0</v>
      </c>
      <c r="G1700" s="95">
        <v>0</v>
      </c>
      <c r="H1700" s="95">
        <v>0</v>
      </c>
      <c r="I1700" s="95">
        <v>0</v>
      </c>
    </row>
    <row r="1701" spans="1:14" s="121" customFormat="1" ht="41.25" customHeight="1">
      <c r="A1701" s="470" t="s">
        <v>149</v>
      </c>
      <c r="B1701" s="70" t="s">
        <v>19</v>
      </c>
      <c r="C1701" s="95">
        <f t="shared" si="550"/>
        <v>7</v>
      </c>
      <c r="D1701" s="95">
        <v>7</v>
      </c>
      <c r="E1701" s="71">
        <v>0</v>
      </c>
      <c r="F1701" s="95">
        <v>0</v>
      </c>
      <c r="G1701" s="95">
        <v>0</v>
      </c>
      <c r="H1701" s="95">
        <v>0</v>
      </c>
      <c r="I1701" s="95">
        <v>0</v>
      </c>
    </row>
    <row r="1702" spans="1:14" s="121" customFormat="1">
      <c r="A1702" s="14"/>
      <c r="B1702" s="69" t="s">
        <v>20</v>
      </c>
      <c r="C1702" s="95">
        <f t="shared" si="550"/>
        <v>7</v>
      </c>
      <c r="D1702" s="95">
        <v>7</v>
      </c>
      <c r="E1702" s="71">
        <v>0</v>
      </c>
      <c r="F1702" s="95">
        <v>0</v>
      </c>
      <c r="G1702" s="95">
        <v>0</v>
      </c>
      <c r="H1702" s="95">
        <v>0</v>
      </c>
      <c r="I1702" s="95">
        <v>0</v>
      </c>
    </row>
    <row r="1703" spans="1:14" s="253" customFormat="1" ht="30" customHeight="1">
      <c r="A1703" s="394" t="s">
        <v>230</v>
      </c>
      <c r="B1703" s="70" t="s">
        <v>19</v>
      </c>
      <c r="C1703" s="95">
        <f t="shared" si="550"/>
        <v>14.25</v>
      </c>
      <c r="D1703" s="95">
        <v>14.25</v>
      </c>
      <c r="E1703" s="71">
        <v>0</v>
      </c>
      <c r="F1703" s="95">
        <v>0</v>
      </c>
      <c r="G1703" s="95">
        <v>0</v>
      </c>
      <c r="H1703" s="95">
        <v>0</v>
      </c>
      <c r="I1703" s="252">
        <v>0</v>
      </c>
      <c r="J1703" s="853" t="s">
        <v>254</v>
      </c>
      <c r="K1703" s="854"/>
      <c r="L1703" s="854"/>
      <c r="M1703" s="854"/>
      <c r="N1703" s="854"/>
    </row>
    <row r="1704" spans="1:14" s="121" customFormat="1">
      <c r="A1704" s="14"/>
      <c r="B1704" s="69" t="s">
        <v>20</v>
      </c>
      <c r="C1704" s="95">
        <f t="shared" si="550"/>
        <v>14.25</v>
      </c>
      <c r="D1704" s="95">
        <v>14.25</v>
      </c>
      <c r="E1704" s="71">
        <v>0</v>
      </c>
      <c r="F1704" s="95">
        <v>0</v>
      </c>
      <c r="G1704" s="95">
        <v>0</v>
      </c>
      <c r="H1704" s="95">
        <v>0</v>
      </c>
      <c r="I1704" s="95">
        <v>0</v>
      </c>
      <c r="J1704" s="855"/>
      <c r="K1704" s="856"/>
      <c r="L1704" s="856"/>
      <c r="M1704" s="856"/>
      <c r="N1704" s="856"/>
    </row>
    <row r="1705" spans="1:14" s="274" customFormat="1" ht="30" customHeight="1">
      <c r="A1705" s="368" t="s">
        <v>899</v>
      </c>
      <c r="B1705" s="299" t="s">
        <v>19</v>
      </c>
      <c r="C1705" s="312">
        <f t="shared" si="550"/>
        <v>78</v>
      </c>
      <c r="D1705" s="312">
        <v>0</v>
      </c>
      <c r="E1705" s="312">
        <v>78</v>
      </c>
      <c r="F1705" s="312">
        <v>0</v>
      </c>
      <c r="G1705" s="312">
        <v>0</v>
      </c>
      <c r="H1705" s="312">
        <v>0</v>
      </c>
      <c r="I1705" s="312">
        <v>0</v>
      </c>
    </row>
    <row r="1706" spans="1:14" s="274" customFormat="1">
      <c r="A1706" s="268"/>
      <c r="B1706" s="282" t="s">
        <v>20</v>
      </c>
      <c r="C1706" s="312">
        <f t="shared" si="550"/>
        <v>78</v>
      </c>
      <c r="D1706" s="312">
        <v>0</v>
      </c>
      <c r="E1706" s="312">
        <v>78</v>
      </c>
      <c r="F1706" s="312">
        <v>0</v>
      </c>
      <c r="G1706" s="312">
        <v>0</v>
      </c>
      <c r="H1706" s="312">
        <v>0</v>
      </c>
      <c r="I1706" s="312">
        <v>0</v>
      </c>
    </row>
    <row r="1707" spans="1:14" s="274" customFormat="1" ht="29.25" customHeight="1">
      <c r="A1707" s="393" t="s">
        <v>367</v>
      </c>
      <c r="B1707" s="299" t="s">
        <v>19</v>
      </c>
      <c r="C1707" s="312">
        <f t="shared" si="550"/>
        <v>11</v>
      </c>
      <c r="D1707" s="312">
        <v>11</v>
      </c>
      <c r="E1707" s="312">
        <v>0</v>
      </c>
      <c r="F1707" s="312">
        <v>0</v>
      </c>
      <c r="G1707" s="312">
        <v>0</v>
      </c>
      <c r="H1707" s="312">
        <v>0</v>
      </c>
      <c r="I1707" s="312">
        <v>0</v>
      </c>
    </row>
    <row r="1708" spans="1:14" s="274" customFormat="1">
      <c r="A1708" s="268"/>
      <c r="B1708" s="282" t="s">
        <v>20</v>
      </c>
      <c r="C1708" s="312">
        <f t="shared" si="550"/>
        <v>11</v>
      </c>
      <c r="D1708" s="312">
        <v>11</v>
      </c>
      <c r="E1708" s="312">
        <v>0</v>
      </c>
      <c r="F1708" s="312">
        <v>0</v>
      </c>
      <c r="G1708" s="312">
        <v>0</v>
      </c>
      <c r="H1708" s="312">
        <v>0</v>
      </c>
      <c r="I1708" s="312">
        <v>0</v>
      </c>
    </row>
    <row r="1709" spans="1:14" s="274" customFormat="1" ht="29.25" customHeight="1">
      <c r="A1709" s="393" t="s">
        <v>368</v>
      </c>
      <c r="B1709" s="299" t="s">
        <v>19</v>
      </c>
      <c r="C1709" s="312">
        <f t="shared" si="550"/>
        <v>5</v>
      </c>
      <c r="D1709" s="312">
        <v>5</v>
      </c>
      <c r="E1709" s="312">
        <v>0</v>
      </c>
      <c r="F1709" s="312">
        <v>0</v>
      </c>
      <c r="G1709" s="312">
        <v>0</v>
      </c>
      <c r="H1709" s="312">
        <v>0</v>
      </c>
      <c r="I1709" s="312">
        <v>0</v>
      </c>
    </row>
    <row r="1710" spans="1:14" s="274" customFormat="1">
      <c r="A1710" s="268"/>
      <c r="B1710" s="282" t="s">
        <v>20</v>
      </c>
      <c r="C1710" s="312">
        <f t="shared" si="550"/>
        <v>5</v>
      </c>
      <c r="D1710" s="312">
        <v>5</v>
      </c>
      <c r="E1710" s="312">
        <v>0</v>
      </c>
      <c r="F1710" s="312">
        <v>0</v>
      </c>
      <c r="G1710" s="312">
        <v>0</v>
      </c>
      <c r="H1710" s="312">
        <v>0</v>
      </c>
      <c r="I1710" s="312">
        <v>0</v>
      </c>
    </row>
    <row r="1711" spans="1:14" s="274" customFormat="1" ht="29.25" customHeight="1">
      <c r="A1711" s="393" t="s">
        <v>369</v>
      </c>
      <c r="B1711" s="299" t="s">
        <v>19</v>
      </c>
      <c r="C1711" s="312">
        <f t="shared" si="550"/>
        <v>10</v>
      </c>
      <c r="D1711" s="312">
        <v>10</v>
      </c>
      <c r="E1711" s="312">
        <v>0</v>
      </c>
      <c r="F1711" s="312">
        <v>0</v>
      </c>
      <c r="G1711" s="312">
        <v>0</v>
      </c>
      <c r="H1711" s="312">
        <v>0</v>
      </c>
      <c r="I1711" s="312">
        <v>0</v>
      </c>
    </row>
    <row r="1712" spans="1:14" s="121" customFormat="1">
      <c r="A1712" s="14"/>
      <c r="B1712" s="69" t="s">
        <v>20</v>
      </c>
      <c r="C1712" s="95">
        <f t="shared" si="550"/>
        <v>10</v>
      </c>
      <c r="D1712" s="95">
        <v>10</v>
      </c>
      <c r="E1712" s="71">
        <v>0</v>
      </c>
      <c r="F1712" s="95">
        <v>0</v>
      </c>
      <c r="G1712" s="95">
        <v>0</v>
      </c>
      <c r="H1712" s="95">
        <v>0</v>
      </c>
      <c r="I1712" s="95">
        <v>0</v>
      </c>
    </row>
    <row r="1713" spans="1:9" s="274" customFormat="1" ht="29.25" customHeight="1">
      <c r="A1713" s="593" t="s">
        <v>900</v>
      </c>
      <c r="B1713" s="299" t="s">
        <v>19</v>
      </c>
      <c r="C1713" s="312">
        <f t="shared" ref="C1713:C1714" si="556">D1713+E1713+F1713+G1713+H1713+I1713</f>
        <v>90</v>
      </c>
      <c r="D1713" s="312">
        <v>0</v>
      </c>
      <c r="E1713" s="312">
        <v>90</v>
      </c>
      <c r="F1713" s="312">
        <v>0</v>
      </c>
      <c r="G1713" s="312">
        <v>0</v>
      </c>
      <c r="H1713" s="312">
        <v>0</v>
      </c>
      <c r="I1713" s="312">
        <v>0</v>
      </c>
    </row>
    <row r="1714" spans="1:9" s="274" customFormat="1">
      <c r="A1714" s="268"/>
      <c r="B1714" s="282" t="s">
        <v>20</v>
      </c>
      <c r="C1714" s="312">
        <f t="shared" si="556"/>
        <v>90</v>
      </c>
      <c r="D1714" s="312">
        <v>0</v>
      </c>
      <c r="E1714" s="312">
        <v>90</v>
      </c>
      <c r="F1714" s="312">
        <v>0</v>
      </c>
      <c r="G1714" s="312">
        <v>0</v>
      </c>
      <c r="H1714" s="312">
        <v>0</v>
      </c>
      <c r="I1714" s="312">
        <v>0</v>
      </c>
    </row>
    <row r="1715" spans="1:9" s="274" customFormat="1" ht="29.25" customHeight="1">
      <c r="A1715" s="589" t="s">
        <v>901</v>
      </c>
      <c r="B1715" s="299" t="s">
        <v>19</v>
      </c>
      <c r="C1715" s="312">
        <f t="shared" ref="C1715:C1716" si="557">D1715+E1715+F1715+G1715+H1715+I1715</f>
        <v>120</v>
      </c>
      <c r="D1715" s="312">
        <v>0</v>
      </c>
      <c r="E1715" s="312">
        <v>120</v>
      </c>
      <c r="F1715" s="312">
        <v>0</v>
      </c>
      <c r="G1715" s="312">
        <v>0</v>
      </c>
      <c r="H1715" s="312">
        <v>0</v>
      </c>
      <c r="I1715" s="312">
        <v>0</v>
      </c>
    </row>
    <row r="1716" spans="1:9" s="121" customFormat="1">
      <c r="A1716" s="14"/>
      <c r="B1716" s="69" t="s">
        <v>20</v>
      </c>
      <c r="C1716" s="95">
        <f t="shared" si="557"/>
        <v>120</v>
      </c>
      <c r="D1716" s="95">
        <v>0</v>
      </c>
      <c r="E1716" s="71">
        <v>120</v>
      </c>
      <c r="F1716" s="95">
        <v>0</v>
      </c>
      <c r="G1716" s="95">
        <v>0</v>
      </c>
      <c r="H1716" s="95">
        <v>0</v>
      </c>
      <c r="I1716" s="95">
        <v>0</v>
      </c>
    </row>
    <row r="1717" spans="1:9" s="147" customFormat="1">
      <c r="A1717" s="168" t="s">
        <v>84</v>
      </c>
      <c r="B1717" s="145" t="s">
        <v>19</v>
      </c>
      <c r="C1717" s="146">
        <f t="shared" si="550"/>
        <v>947.995</v>
      </c>
      <c r="D1717" s="146">
        <f>D1719+D1721+D1723+D1725+D1727+D1729+D1731+D1733+D1735+D1737+D1739</f>
        <v>216.52500000000001</v>
      </c>
      <c r="E1717" s="146">
        <f t="shared" ref="E1717:I1717" si="558">E1719+E1721+E1723+E1725+E1727+E1729+E1731+E1733+E1735+E1737+E1739</f>
        <v>713</v>
      </c>
      <c r="F1717" s="146">
        <f t="shared" si="558"/>
        <v>0</v>
      </c>
      <c r="G1717" s="146">
        <f t="shared" si="558"/>
        <v>0</v>
      </c>
      <c r="H1717" s="146">
        <f t="shared" si="558"/>
        <v>0</v>
      </c>
      <c r="I1717" s="146">
        <f t="shared" si="558"/>
        <v>18.47</v>
      </c>
    </row>
    <row r="1718" spans="1:9" s="147" customFormat="1">
      <c r="A1718" s="155"/>
      <c r="B1718" s="148" t="s">
        <v>20</v>
      </c>
      <c r="C1718" s="146">
        <f t="shared" si="550"/>
        <v>947.995</v>
      </c>
      <c r="D1718" s="146">
        <f>D1720+D1722+D1724+D1726+D1728+D1730+D1732+D1734+D1736+D1738+D1740</f>
        <v>216.52500000000001</v>
      </c>
      <c r="E1718" s="146">
        <f t="shared" ref="E1718:I1718" si="559">E1720+E1722+E1724+E1726+E1728+E1730+E1732+E1734+E1736+E1738+E1740</f>
        <v>713</v>
      </c>
      <c r="F1718" s="146">
        <f t="shared" si="559"/>
        <v>0</v>
      </c>
      <c r="G1718" s="146">
        <f t="shared" si="559"/>
        <v>0</v>
      </c>
      <c r="H1718" s="146">
        <f t="shared" si="559"/>
        <v>0</v>
      </c>
      <c r="I1718" s="146">
        <f t="shared" si="559"/>
        <v>18.47</v>
      </c>
    </row>
    <row r="1719" spans="1:9" s="120" customFormat="1" ht="25.5">
      <c r="A1719" s="361" t="s">
        <v>106</v>
      </c>
      <c r="B1719" s="99" t="s">
        <v>19</v>
      </c>
      <c r="C1719" s="100">
        <f t="shared" si="550"/>
        <v>74.995000000000005</v>
      </c>
      <c r="D1719" s="100">
        <f>D1720</f>
        <v>56.524999999999999</v>
      </c>
      <c r="E1719" s="100">
        <v>0</v>
      </c>
      <c r="F1719" s="100">
        <v>0</v>
      </c>
      <c r="G1719" s="100">
        <v>0</v>
      </c>
      <c r="H1719" s="100">
        <v>0</v>
      </c>
      <c r="I1719" s="100">
        <f>I1720</f>
        <v>18.47</v>
      </c>
    </row>
    <row r="1720" spans="1:9" s="120" customFormat="1">
      <c r="A1720" s="105"/>
      <c r="B1720" s="103" t="s">
        <v>20</v>
      </c>
      <c r="C1720" s="100">
        <f t="shared" si="550"/>
        <v>74.995000000000005</v>
      </c>
      <c r="D1720" s="100">
        <v>56.524999999999999</v>
      </c>
      <c r="E1720" s="100">
        <v>0</v>
      </c>
      <c r="F1720" s="100">
        <v>0</v>
      </c>
      <c r="G1720" s="100">
        <v>0</v>
      </c>
      <c r="H1720" s="100">
        <v>0</v>
      </c>
      <c r="I1720" s="100">
        <v>18.47</v>
      </c>
    </row>
    <row r="1721" spans="1:9" s="120" customFormat="1" ht="25.5" hidden="1">
      <c r="A1721" s="217" t="s">
        <v>107</v>
      </c>
      <c r="B1721" s="99" t="s">
        <v>19</v>
      </c>
      <c r="C1721" s="100">
        <f>C1722</f>
        <v>15</v>
      </c>
      <c r="D1721" s="100">
        <v>0</v>
      </c>
      <c r="E1721" s="100">
        <v>0</v>
      </c>
      <c r="F1721" s="100">
        <v>0</v>
      </c>
      <c r="G1721" s="100">
        <v>0</v>
      </c>
      <c r="H1721" s="100">
        <v>0</v>
      </c>
      <c r="I1721" s="100">
        <v>0</v>
      </c>
    </row>
    <row r="1722" spans="1:9" s="120" customFormat="1" hidden="1">
      <c r="A1722" s="105"/>
      <c r="B1722" s="103" t="s">
        <v>20</v>
      </c>
      <c r="C1722" s="100">
        <v>15</v>
      </c>
      <c r="D1722" s="100">
        <v>0</v>
      </c>
      <c r="E1722" s="100">
        <v>0</v>
      </c>
      <c r="F1722" s="100">
        <v>0</v>
      </c>
      <c r="G1722" s="100">
        <v>0</v>
      </c>
      <c r="H1722" s="100">
        <v>0</v>
      </c>
      <c r="I1722" s="100">
        <v>0</v>
      </c>
    </row>
    <row r="1723" spans="1:9" s="121" customFormat="1" ht="41.25" customHeight="1">
      <c r="A1723" s="76" t="s">
        <v>145</v>
      </c>
      <c r="B1723" s="299" t="s">
        <v>19</v>
      </c>
      <c r="C1723" s="95">
        <f>D1723+E1723+F1723+G1723+H1723+I1723</f>
        <v>20</v>
      </c>
      <c r="D1723" s="95">
        <v>20</v>
      </c>
      <c r="E1723" s="71">
        <v>0</v>
      </c>
      <c r="F1723" s="95">
        <v>0</v>
      </c>
      <c r="G1723" s="95">
        <v>0</v>
      </c>
      <c r="H1723" s="95">
        <v>0</v>
      </c>
      <c r="I1723" s="95">
        <v>0</v>
      </c>
    </row>
    <row r="1724" spans="1:9" s="121" customFormat="1">
      <c r="A1724" s="268"/>
      <c r="B1724" s="282" t="s">
        <v>20</v>
      </c>
      <c r="C1724" s="95">
        <f>D1724+E1724+F1724+G1724+H1724+I1724</f>
        <v>20</v>
      </c>
      <c r="D1724" s="95">
        <v>20</v>
      </c>
      <c r="E1724" s="71">
        <v>0</v>
      </c>
      <c r="F1724" s="95">
        <v>0</v>
      </c>
      <c r="G1724" s="95">
        <v>0</v>
      </c>
      <c r="H1724" s="95">
        <v>0</v>
      </c>
      <c r="I1724" s="95">
        <v>0</v>
      </c>
    </row>
    <row r="1725" spans="1:9" s="275" customFormat="1" ht="15" customHeight="1">
      <c r="A1725" s="466" t="s">
        <v>199</v>
      </c>
      <c r="B1725" s="299" t="s">
        <v>19</v>
      </c>
      <c r="C1725" s="312">
        <f t="shared" ref="C1725:C1740" si="560">D1725+E1725+F1725+G1725+H1725+I1725</f>
        <v>69</v>
      </c>
      <c r="D1725" s="312">
        <v>69</v>
      </c>
      <c r="E1725" s="312">
        <v>0</v>
      </c>
      <c r="F1725" s="312">
        <v>0</v>
      </c>
      <c r="G1725" s="312">
        <v>0</v>
      </c>
      <c r="H1725" s="312">
        <v>0</v>
      </c>
      <c r="I1725" s="312">
        <v>0</v>
      </c>
    </row>
    <row r="1726" spans="1:9" s="274" customFormat="1" ht="15" customHeight="1">
      <c r="A1726" s="268"/>
      <c r="B1726" s="282" t="s">
        <v>20</v>
      </c>
      <c r="C1726" s="312">
        <f t="shared" si="560"/>
        <v>69</v>
      </c>
      <c r="D1726" s="312">
        <v>69</v>
      </c>
      <c r="E1726" s="312">
        <v>0</v>
      </c>
      <c r="F1726" s="312">
        <v>0</v>
      </c>
      <c r="G1726" s="312">
        <v>0</v>
      </c>
      <c r="H1726" s="312">
        <v>0</v>
      </c>
      <c r="I1726" s="312">
        <v>0</v>
      </c>
    </row>
    <row r="1727" spans="1:9" s="275" customFormat="1" ht="15" customHeight="1">
      <c r="A1727" s="466" t="s">
        <v>200</v>
      </c>
      <c r="B1727" s="299" t="s">
        <v>19</v>
      </c>
      <c r="C1727" s="312">
        <f t="shared" si="560"/>
        <v>71</v>
      </c>
      <c r="D1727" s="312">
        <v>71</v>
      </c>
      <c r="E1727" s="312">
        <v>0</v>
      </c>
      <c r="F1727" s="312">
        <v>0</v>
      </c>
      <c r="G1727" s="312">
        <v>0</v>
      </c>
      <c r="H1727" s="312">
        <v>0</v>
      </c>
      <c r="I1727" s="312">
        <v>0</v>
      </c>
    </row>
    <row r="1728" spans="1:9" s="274" customFormat="1" ht="15" customHeight="1">
      <c r="A1728" s="268"/>
      <c r="B1728" s="282" t="s">
        <v>20</v>
      </c>
      <c r="C1728" s="312">
        <f t="shared" si="560"/>
        <v>71</v>
      </c>
      <c r="D1728" s="312">
        <v>71</v>
      </c>
      <c r="E1728" s="312">
        <v>0</v>
      </c>
      <c r="F1728" s="312">
        <v>0</v>
      </c>
      <c r="G1728" s="312">
        <v>0</v>
      </c>
      <c r="H1728" s="312">
        <v>0</v>
      </c>
      <c r="I1728" s="312">
        <v>0</v>
      </c>
    </row>
    <row r="1729" spans="1:10" s="274" customFormat="1" ht="15" customHeight="1">
      <c r="A1729" s="442" t="s">
        <v>555</v>
      </c>
      <c r="B1729" s="299" t="s">
        <v>19</v>
      </c>
      <c r="C1729" s="312">
        <f t="shared" si="560"/>
        <v>226</v>
      </c>
      <c r="D1729" s="312">
        <v>0</v>
      </c>
      <c r="E1729" s="312">
        <v>226</v>
      </c>
      <c r="F1729" s="312">
        <v>0</v>
      </c>
      <c r="G1729" s="312">
        <v>0</v>
      </c>
      <c r="H1729" s="312">
        <v>0</v>
      </c>
      <c r="I1729" s="312">
        <v>0</v>
      </c>
    </row>
    <row r="1730" spans="1:10" s="274" customFormat="1" ht="14.25" customHeight="1">
      <c r="A1730" s="268"/>
      <c r="B1730" s="282" t="s">
        <v>20</v>
      </c>
      <c r="C1730" s="312">
        <f t="shared" si="560"/>
        <v>226</v>
      </c>
      <c r="D1730" s="312">
        <v>0</v>
      </c>
      <c r="E1730" s="312">
        <v>226</v>
      </c>
      <c r="F1730" s="312">
        <v>0</v>
      </c>
      <c r="G1730" s="312">
        <v>0</v>
      </c>
      <c r="H1730" s="312">
        <v>0</v>
      </c>
      <c r="I1730" s="312">
        <v>0</v>
      </c>
    </row>
    <row r="1731" spans="1:10" s="274" customFormat="1" ht="15" customHeight="1">
      <c r="A1731" s="442" t="s">
        <v>556</v>
      </c>
      <c r="B1731" s="299" t="s">
        <v>19</v>
      </c>
      <c r="C1731" s="312">
        <f t="shared" si="560"/>
        <v>83</v>
      </c>
      <c r="D1731" s="312">
        <v>0</v>
      </c>
      <c r="E1731" s="312">
        <v>83</v>
      </c>
      <c r="F1731" s="312">
        <v>0</v>
      </c>
      <c r="G1731" s="312">
        <v>0</v>
      </c>
      <c r="H1731" s="312">
        <v>0</v>
      </c>
      <c r="I1731" s="312">
        <v>0</v>
      </c>
    </row>
    <row r="1732" spans="1:10" s="274" customFormat="1" ht="14.25" customHeight="1">
      <c r="A1732" s="268"/>
      <c r="B1732" s="282" t="s">
        <v>20</v>
      </c>
      <c r="C1732" s="312">
        <f t="shared" si="560"/>
        <v>83</v>
      </c>
      <c r="D1732" s="312">
        <v>0</v>
      </c>
      <c r="E1732" s="312">
        <v>83</v>
      </c>
      <c r="F1732" s="312">
        <v>0</v>
      </c>
      <c r="G1732" s="312">
        <v>0</v>
      </c>
      <c r="H1732" s="312">
        <v>0</v>
      </c>
      <c r="I1732" s="312">
        <v>0</v>
      </c>
    </row>
    <row r="1733" spans="1:10" s="274" customFormat="1" ht="15" customHeight="1">
      <c r="A1733" s="442" t="s">
        <v>557</v>
      </c>
      <c r="B1733" s="299" t="s">
        <v>19</v>
      </c>
      <c r="C1733" s="312">
        <f t="shared" si="560"/>
        <v>95</v>
      </c>
      <c r="D1733" s="312">
        <v>0</v>
      </c>
      <c r="E1733" s="312">
        <v>95</v>
      </c>
      <c r="F1733" s="312">
        <v>0</v>
      </c>
      <c r="G1733" s="312">
        <v>0</v>
      </c>
      <c r="H1733" s="312">
        <v>0</v>
      </c>
      <c r="I1733" s="312">
        <v>0</v>
      </c>
    </row>
    <row r="1734" spans="1:10" s="274" customFormat="1" ht="14.25" customHeight="1">
      <c r="A1734" s="268"/>
      <c r="B1734" s="282" t="s">
        <v>20</v>
      </c>
      <c r="C1734" s="312">
        <f t="shared" si="560"/>
        <v>95</v>
      </c>
      <c r="D1734" s="312">
        <v>0</v>
      </c>
      <c r="E1734" s="312">
        <v>95</v>
      </c>
      <c r="F1734" s="312">
        <v>0</v>
      </c>
      <c r="G1734" s="312">
        <v>0</v>
      </c>
      <c r="H1734" s="312">
        <v>0</v>
      </c>
      <c r="I1734" s="312">
        <v>0</v>
      </c>
    </row>
    <row r="1735" spans="1:10" s="274" customFormat="1" ht="15" customHeight="1">
      <c r="A1735" s="442" t="s">
        <v>558</v>
      </c>
      <c r="B1735" s="299" t="s">
        <v>19</v>
      </c>
      <c r="C1735" s="312">
        <f t="shared" si="560"/>
        <v>95</v>
      </c>
      <c r="D1735" s="312">
        <v>0</v>
      </c>
      <c r="E1735" s="312">
        <v>95</v>
      </c>
      <c r="F1735" s="312">
        <v>0</v>
      </c>
      <c r="G1735" s="312">
        <v>0</v>
      </c>
      <c r="H1735" s="312">
        <v>0</v>
      </c>
      <c r="I1735" s="312">
        <v>0</v>
      </c>
    </row>
    <row r="1736" spans="1:10" s="274" customFormat="1" ht="14.25" customHeight="1">
      <c r="A1736" s="268"/>
      <c r="B1736" s="282" t="s">
        <v>20</v>
      </c>
      <c r="C1736" s="312">
        <f t="shared" si="560"/>
        <v>95</v>
      </c>
      <c r="D1736" s="312">
        <v>0</v>
      </c>
      <c r="E1736" s="312">
        <v>95</v>
      </c>
      <c r="F1736" s="312">
        <v>0</v>
      </c>
      <c r="G1736" s="312">
        <v>0</v>
      </c>
      <c r="H1736" s="312">
        <v>0</v>
      </c>
      <c r="I1736" s="312">
        <v>0</v>
      </c>
    </row>
    <row r="1737" spans="1:10" s="274" customFormat="1" ht="15" customHeight="1">
      <c r="A1737" s="442" t="s">
        <v>559</v>
      </c>
      <c r="B1737" s="299" t="s">
        <v>19</v>
      </c>
      <c r="C1737" s="312">
        <f t="shared" si="560"/>
        <v>113</v>
      </c>
      <c r="D1737" s="312">
        <v>0</v>
      </c>
      <c r="E1737" s="312">
        <v>113</v>
      </c>
      <c r="F1737" s="312">
        <v>0</v>
      </c>
      <c r="G1737" s="312">
        <v>0</v>
      </c>
      <c r="H1737" s="312">
        <v>0</v>
      </c>
      <c r="I1737" s="312">
        <v>0</v>
      </c>
    </row>
    <row r="1738" spans="1:10" s="274" customFormat="1" ht="14.25" customHeight="1">
      <c r="A1738" s="268"/>
      <c r="B1738" s="282" t="s">
        <v>20</v>
      </c>
      <c r="C1738" s="312">
        <f t="shared" si="560"/>
        <v>113</v>
      </c>
      <c r="D1738" s="312">
        <v>0</v>
      </c>
      <c r="E1738" s="312">
        <v>113</v>
      </c>
      <c r="F1738" s="312">
        <v>0</v>
      </c>
      <c r="G1738" s="312">
        <v>0</v>
      </c>
      <c r="H1738" s="312">
        <v>0</v>
      </c>
      <c r="I1738" s="312">
        <v>0</v>
      </c>
    </row>
    <row r="1739" spans="1:10" s="274" customFormat="1" ht="15" customHeight="1">
      <c r="A1739" s="599" t="s">
        <v>886</v>
      </c>
      <c r="B1739" s="299" t="s">
        <v>19</v>
      </c>
      <c r="C1739" s="312">
        <f t="shared" si="560"/>
        <v>101</v>
      </c>
      <c r="D1739" s="312">
        <v>0</v>
      </c>
      <c r="E1739" s="312">
        <v>101</v>
      </c>
      <c r="F1739" s="312">
        <v>0</v>
      </c>
      <c r="G1739" s="312">
        <v>0</v>
      </c>
      <c r="H1739" s="312">
        <v>0</v>
      </c>
      <c r="I1739" s="312">
        <v>0</v>
      </c>
    </row>
    <row r="1740" spans="1:10" s="274" customFormat="1" ht="14.25" customHeight="1">
      <c r="A1740" s="268"/>
      <c r="B1740" s="282" t="s">
        <v>20</v>
      </c>
      <c r="C1740" s="312">
        <f t="shared" si="560"/>
        <v>101</v>
      </c>
      <c r="D1740" s="312">
        <v>0</v>
      </c>
      <c r="E1740" s="312">
        <v>101</v>
      </c>
      <c r="F1740" s="312">
        <v>0</v>
      </c>
      <c r="G1740" s="312">
        <v>0</v>
      </c>
      <c r="H1740" s="312">
        <v>0</v>
      </c>
      <c r="I1740" s="312">
        <v>0</v>
      </c>
    </row>
    <row r="1741" spans="1:10" s="350" customFormat="1">
      <c r="A1741" s="637" t="s">
        <v>86</v>
      </c>
      <c r="B1741" s="600" t="s">
        <v>19</v>
      </c>
      <c r="C1741" s="378">
        <f t="shared" si="550"/>
        <v>313.83</v>
      </c>
      <c r="D1741" s="378">
        <f>D1743+D1745+D1747+D1749+D1751+D1753</f>
        <v>80.62</v>
      </c>
      <c r="E1741" s="378">
        <f t="shared" ref="E1741:I1741" si="561">E1743+E1745+E1747+E1749+E1751+E1753</f>
        <v>230</v>
      </c>
      <c r="F1741" s="378">
        <f t="shared" si="561"/>
        <v>0</v>
      </c>
      <c r="G1741" s="378">
        <f t="shared" si="561"/>
        <v>0</v>
      </c>
      <c r="H1741" s="378">
        <f t="shared" si="561"/>
        <v>0</v>
      </c>
      <c r="I1741" s="378">
        <f t="shared" si="561"/>
        <v>3.21</v>
      </c>
    </row>
    <row r="1742" spans="1:10" s="350" customFormat="1">
      <c r="A1742" s="638"/>
      <c r="B1742" s="375" t="s">
        <v>20</v>
      </c>
      <c r="C1742" s="378">
        <f t="shared" si="550"/>
        <v>313.83</v>
      </c>
      <c r="D1742" s="378">
        <f>D1744+D1746+D1748+D1750+D1752+D1754</f>
        <v>80.62</v>
      </c>
      <c r="E1742" s="378">
        <f t="shared" ref="E1742:I1742" si="562">E1744+E1746+E1748+E1750+E1752+E1754</f>
        <v>230</v>
      </c>
      <c r="F1742" s="378">
        <f t="shared" si="562"/>
        <v>0</v>
      </c>
      <c r="G1742" s="378">
        <f t="shared" si="562"/>
        <v>0</v>
      </c>
      <c r="H1742" s="378">
        <f t="shared" si="562"/>
        <v>0</v>
      </c>
      <c r="I1742" s="378">
        <f t="shared" si="562"/>
        <v>3.21</v>
      </c>
    </row>
    <row r="1743" spans="1:10" s="274" customFormat="1" ht="25.5">
      <c r="A1743" s="554" t="s">
        <v>894</v>
      </c>
      <c r="B1743" s="299" t="s">
        <v>19</v>
      </c>
      <c r="C1743" s="312">
        <f t="shared" ref="C1743:C1754" si="563">D1743+E1743+F1743+G1743+H1743+I1743</f>
        <v>127.29</v>
      </c>
      <c r="D1743" s="312">
        <f>5.86+1.43</f>
        <v>7.29</v>
      </c>
      <c r="E1743" s="312">
        <v>120</v>
      </c>
      <c r="F1743" s="312">
        <v>0</v>
      </c>
      <c r="G1743" s="312">
        <v>0</v>
      </c>
      <c r="H1743" s="312">
        <v>0</v>
      </c>
      <c r="I1743" s="312">
        <v>0</v>
      </c>
      <c r="J1743" s="857"/>
    </row>
    <row r="1744" spans="1:10" s="121" customFormat="1">
      <c r="A1744" s="268"/>
      <c r="B1744" s="282" t="s">
        <v>20</v>
      </c>
      <c r="C1744" s="95">
        <f t="shared" si="563"/>
        <v>127.29</v>
      </c>
      <c r="D1744" s="95">
        <f>5.86+1.43</f>
        <v>7.29</v>
      </c>
      <c r="E1744" s="71">
        <v>120</v>
      </c>
      <c r="F1744" s="95">
        <v>0</v>
      </c>
      <c r="G1744" s="95">
        <v>0</v>
      </c>
      <c r="H1744" s="95">
        <v>0</v>
      </c>
      <c r="I1744" s="95">
        <v>0</v>
      </c>
      <c r="J1744" s="857"/>
    </row>
    <row r="1745" spans="1:10" s="274" customFormat="1" ht="25.5">
      <c r="A1745" s="554" t="s">
        <v>895</v>
      </c>
      <c r="B1745" s="299" t="s">
        <v>19</v>
      </c>
      <c r="C1745" s="312">
        <f t="shared" si="563"/>
        <v>105.5</v>
      </c>
      <c r="D1745" s="312">
        <v>52.5</v>
      </c>
      <c r="E1745" s="312">
        <v>53</v>
      </c>
      <c r="F1745" s="312">
        <v>0</v>
      </c>
      <c r="G1745" s="312">
        <v>0</v>
      </c>
      <c r="H1745" s="312">
        <v>0</v>
      </c>
      <c r="I1745" s="312">
        <v>0</v>
      </c>
      <c r="J1745" s="857"/>
    </row>
    <row r="1746" spans="1:10" s="274" customFormat="1">
      <c r="A1746" s="268"/>
      <c r="B1746" s="282" t="s">
        <v>20</v>
      </c>
      <c r="C1746" s="312">
        <f t="shared" si="563"/>
        <v>105.5</v>
      </c>
      <c r="D1746" s="312">
        <v>52.5</v>
      </c>
      <c r="E1746" s="312">
        <v>53</v>
      </c>
      <c r="F1746" s="312">
        <v>0</v>
      </c>
      <c r="G1746" s="312">
        <v>0</v>
      </c>
      <c r="H1746" s="312">
        <v>0</v>
      </c>
      <c r="I1746" s="312">
        <v>0</v>
      </c>
      <c r="J1746" s="857"/>
    </row>
    <row r="1747" spans="1:10" s="274" customFormat="1" ht="38.25">
      <c r="A1747" s="554" t="s">
        <v>1010</v>
      </c>
      <c r="B1747" s="280" t="s">
        <v>19</v>
      </c>
      <c r="C1747" s="312">
        <f t="shared" si="563"/>
        <v>70.8</v>
      </c>
      <c r="D1747" s="312">
        <v>13.8</v>
      </c>
      <c r="E1747" s="312">
        <v>57</v>
      </c>
      <c r="F1747" s="312">
        <v>0</v>
      </c>
      <c r="G1747" s="312">
        <v>0</v>
      </c>
      <c r="H1747" s="312">
        <v>0</v>
      </c>
      <c r="I1747" s="312">
        <v>0</v>
      </c>
      <c r="J1747" s="857"/>
    </row>
    <row r="1748" spans="1:10" s="121" customFormat="1">
      <c r="A1748" s="268"/>
      <c r="B1748" s="282" t="s">
        <v>20</v>
      </c>
      <c r="C1748" s="95">
        <f t="shared" si="563"/>
        <v>70.8</v>
      </c>
      <c r="D1748" s="95">
        <v>13.8</v>
      </c>
      <c r="E1748" s="71">
        <v>57</v>
      </c>
      <c r="F1748" s="95">
        <v>0</v>
      </c>
      <c r="G1748" s="95">
        <v>0</v>
      </c>
      <c r="H1748" s="95">
        <v>0</v>
      </c>
      <c r="I1748" s="95">
        <v>0</v>
      </c>
      <c r="J1748" s="857"/>
    </row>
    <row r="1749" spans="1:10" s="253" customFormat="1" ht="30">
      <c r="A1749" s="391" t="s">
        <v>896</v>
      </c>
      <c r="B1749" s="299" t="s">
        <v>19</v>
      </c>
      <c r="C1749" s="95">
        <f t="shared" si="563"/>
        <v>1.67</v>
      </c>
      <c r="D1749" s="95">
        <v>1.67</v>
      </c>
      <c r="E1749" s="71">
        <v>0</v>
      </c>
      <c r="F1749" s="95">
        <v>0</v>
      </c>
      <c r="G1749" s="95">
        <v>0</v>
      </c>
      <c r="H1749" s="95">
        <v>0</v>
      </c>
      <c r="I1749" s="95">
        <v>0</v>
      </c>
      <c r="J1749" s="384"/>
    </row>
    <row r="1750" spans="1:10" s="121" customFormat="1">
      <c r="A1750" s="268"/>
      <c r="B1750" s="282" t="s">
        <v>20</v>
      </c>
      <c r="C1750" s="95">
        <f t="shared" si="563"/>
        <v>1.67</v>
      </c>
      <c r="D1750" s="95">
        <v>1.67</v>
      </c>
      <c r="E1750" s="71">
        <v>0</v>
      </c>
      <c r="F1750" s="95">
        <v>0</v>
      </c>
      <c r="G1750" s="95">
        <v>0</v>
      </c>
      <c r="H1750" s="95">
        <v>0</v>
      </c>
      <c r="I1750" s="95">
        <v>0</v>
      </c>
      <c r="J1750" s="367"/>
    </row>
    <row r="1751" spans="1:10" s="253" customFormat="1" ht="27" customHeight="1">
      <c r="A1751" s="442" t="s">
        <v>897</v>
      </c>
      <c r="B1751" s="299" t="s">
        <v>19</v>
      </c>
      <c r="C1751" s="95">
        <f t="shared" si="563"/>
        <v>3.57</v>
      </c>
      <c r="D1751" s="95">
        <v>3.57</v>
      </c>
      <c r="E1751" s="71">
        <v>0</v>
      </c>
      <c r="F1751" s="95">
        <v>0</v>
      </c>
      <c r="G1751" s="95">
        <v>0</v>
      </c>
      <c r="H1751" s="95">
        <v>0</v>
      </c>
      <c r="I1751" s="95">
        <v>0</v>
      </c>
      <c r="J1751" s="384"/>
    </row>
    <row r="1752" spans="1:10" s="121" customFormat="1">
      <c r="A1752" s="268"/>
      <c r="B1752" s="282" t="s">
        <v>20</v>
      </c>
      <c r="C1752" s="95">
        <f t="shared" si="563"/>
        <v>3.57</v>
      </c>
      <c r="D1752" s="95">
        <v>3.57</v>
      </c>
      <c r="E1752" s="71">
        <v>0</v>
      </c>
      <c r="F1752" s="95">
        <v>0</v>
      </c>
      <c r="G1752" s="95">
        <v>0</v>
      </c>
      <c r="H1752" s="95">
        <v>0</v>
      </c>
      <c r="I1752" s="95">
        <v>0</v>
      </c>
      <c r="J1752" s="367"/>
    </row>
    <row r="1753" spans="1:10" s="274" customFormat="1" ht="30" customHeight="1">
      <c r="A1753" s="593" t="s">
        <v>898</v>
      </c>
      <c r="B1753" s="299" t="s">
        <v>19</v>
      </c>
      <c r="C1753" s="312">
        <f t="shared" si="563"/>
        <v>5</v>
      </c>
      <c r="D1753" s="312">
        <v>1.79</v>
      </c>
      <c r="E1753" s="312">
        <v>0</v>
      </c>
      <c r="F1753" s="312">
        <v>0</v>
      </c>
      <c r="G1753" s="312">
        <v>0</v>
      </c>
      <c r="H1753" s="312">
        <v>0</v>
      </c>
      <c r="I1753" s="312">
        <f>5-1.79</f>
        <v>3.21</v>
      </c>
      <c r="J1753" s="367"/>
    </row>
    <row r="1754" spans="1:10" s="121" customFormat="1">
      <c r="A1754" s="268"/>
      <c r="B1754" s="282" t="s">
        <v>20</v>
      </c>
      <c r="C1754" s="95">
        <f t="shared" si="563"/>
        <v>5</v>
      </c>
      <c r="D1754" s="95">
        <v>1.79</v>
      </c>
      <c r="E1754" s="71">
        <v>0</v>
      </c>
      <c r="F1754" s="95">
        <v>0</v>
      </c>
      <c r="G1754" s="95">
        <v>0</v>
      </c>
      <c r="H1754" s="95">
        <v>0</v>
      </c>
      <c r="I1754" s="95">
        <f>5-1.79</f>
        <v>3.21</v>
      </c>
      <c r="J1754" s="367"/>
    </row>
    <row r="1755" spans="1:10" s="147" customFormat="1" ht="25.5">
      <c r="A1755" s="178" t="s">
        <v>596</v>
      </c>
      <c r="B1755" s="145" t="s">
        <v>19</v>
      </c>
      <c r="C1755" s="146">
        <f t="shared" si="550"/>
        <v>258</v>
      </c>
      <c r="D1755" s="146">
        <f>D1757+D1759+D1761</f>
        <v>80</v>
      </c>
      <c r="E1755" s="146">
        <f t="shared" ref="E1755:I1755" si="564">E1757+E1759+E1761</f>
        <v>178</v>
      </c>
      <c r="F1755" s="146">
        <f t="shared" si="564"/>
        <v>0</v>
      </c>
      <c r="G1755" s="146">
        <f t="shared" si="564"/>
        <v>0</v>
      </c>
      <c r="H1755" s="146">
        <f t="shared" si="564"/>
        <v>0</v>
      </c>
      <c r="I1755" s="146">
        <f t="shared" si="564"/>
        <v>0</v>
      </c>
    </row>
    <row r="1756" spans="1:10" s="147" customFormat="1">
      <c r="A1756" s="155"/>
      <c r="B1756" s="148" t="s">
        <v>20</v>
      </c>
      <c r="C1756" s="146">
        <f t="shared" si="550"/>
        <v>258</v>
      </c>
      <c r="D1756" s="146">
        <f>D1758+D1760+D1762</f>
        <v>80</v>
      </c>
      <c r="E1756" s="146">
        <f t="shared" ref="E1756:I1756" si="565">E1758+E1760+E1762</f>
        <v>178</v>
      </c>
      <c r="F1756" s="146">
        <f t="shared" si="565"/>
        <v>0</v>
      </c>
      <c r="G1756" s="146">
        <f t="shared" si="565"/>
        <v>0</v>
      </c>
      <c r="H1756" s="146">
        <f t="shared" si="565"/>
        <v>0</v>
      </c>
      <c r="I1756" s="146">
        <f t="shared" si="565"/>
        <v>0</v>
      </c>
    </row>
    <row r="1757" spans="1:10" s="274" customFormat="1" ht="25.5">
      <c r="A1757" s="586" t="s">
        <v>330</v>
      </c>
      <c r="B1757" s="299" t="s">
        <v>19</v>
      </c>
      <c r="C1757" s="312">
        <f t="shared" ref="C1757:C1798" si="566">D1757+E1757+F1757+G1757+H1757+I1757</f>
        <v>17</v>
      </c>
      <c r="D1757" s="312">
        <v>17</v>
      </c>
      <c r="E1757" s="312">
        <v>0</v>
      </c>
      <c r="F1757" s="312">
        <v>0</v>
      </c>
      <c r="G1757" s="312">
        <v>0</v>
      </c>
      <c r="H1757" s="312">
        <v>0</v>
      </c>
      <c r="I1757" s="312">
        <v>0</v>
      </c>
    </row>
    <row r="1758" spans="1:10" s="274" customFormat="1">
      <c r="A1758" s="267"/>
      <c r="B1758" s="282" t="s">
        <v>20</v>
      </c>
      <c r="C1758" s="312">
        <f t="shared" si="566"/>
        <v>17</v>
      </c>
      <c r="D1758" s="312">
        <v>17</v>
      </c>
      <c r="E1758" s="312">
        <v>0</v>
      </c>
      <c r="F1758" s="312">
        <v>0</v>
      </c>
      <c r="G1758" s="312">
        <v>0</v>
      </c>
      <c r="H1758" s="312">
        <v>0</v>
      </c>
      <c r="I1758" s="312">
        <v>0</v>
      </c>
    </row>
    <row r="1759" spans="1:10" s="274" customFormat="1" ht="27" customHeight="1">
      <c r="A1759" s="442" t="s">
        <v>597</v>
      </c>
      <c r="B1759" s="299" t="s">
        <v>19</v>
      </c>
      <c r="C1759" s="312">
        <f t="shared" si="566"/>
        <v>63</v>
      </c>
      <c r="D1759" s="312">
        <v>63</v>
      </c>
      <c r="E1759" s="312">
        <v>0</v>
      </c>
      <c r="F1759" s="312">
        <v>0</v>
      </c>
      <c r="G1759" s="312">
        <v>0</v>
      </c>
      <c r="H1759" s="312">
        <v>0</v>
      </c>
      <c r="I1759" s="312">
        <v>0</v>
      </c>
    </row>
    <row r="1760" spans="1:10" s="274" customFormat="1" ht="14.25" customHeight="1">
      <c r="A1760" s="268"/>
      <c r="B1760" s="282" t="s">
        <v>20</v>
      </c>
      <c r="C1760" s="312">
        <f t="shared" si="566"/>
        <v>63</v>
      </c>
      <c r="D1760" s="312">
        <v>63</v>
      </c>
      <c r="E1760" s="312">
        <v>0</v>
      </c>
      <c r="F1760" s="312">
        <v>0</v>
      </c>
      <c r="G1760" s="312">
        <v>0</v>
      </c>
      <c r="H1760" s="312">
        <v>0</v>
      </c>
      <c r="I1760" s="312">
        <v>0</v>
      </c>
    </row>
    <row r="1761" spans="1:9" s="274" customFormat="1" ht="93.75" customHeight="1">
      <c r="A1761" s="469" t="s">
        <v>633</v>
      </c>
      <c r="B1761" s="299" t="s">
        <v>19</v>
      </c>
      <c r="C1761" s="312">
        <f t="shared" ref="C1761:C1762" si="567">D1761+E1761+F1761+G1761+H1761+I1761</f>
        <v>178</v>
      </c>
      <c r="D1761" s="312">
        <v>0</v>
      </c>
      <c r="E1761" s="312">
        <v>178</v>
      </c>
      <c r="F1761" s="312">
        <v>0</v>
      </c>
      <c r="G1761" s="312">
        <v>0</v>
      </c>
      <c r="H1761" s="312">
        <v>0</v>
      </c>
      <c r="I1761" s="312">
        <v>0</v>
      </c>
    </row>
    <row r="1762" spans="1:9" s="274" customFormat="1" ht="14.25" customHeight="1">
      <c r="A1762" s="268"/>
      <c r="B1762" s="282" t="s">
        <v>20</v>
      </c>
      <c r="C1762" s="312">
        <f t="shared" si="567"/>
        <v>178</v>
      </c>
      <c r="D1762" s="312">
        <v>0</v>
      </c>
      <c r="E1762" s="312">
        <v>178</v>
      </c>
      <c r="F1762" s="312">
        <v>0</v>
      </c>
      <c r="G1762" s="312">
        <v>0</v>
      </c>
      <c r="H1762" s="312">
        <v>0</v>
      </c>
      <c r="I1762" s="312">
        <v>0</v>
      </c>
    </row>
    <row r="1763" spans="1:9" s="190" customFormat="1">
      <c r="A1763" s="63" t="s">
        <v>135</v>
      </c>
      <c r="B1763" s="150" t="s">
        <v>19</v>
      </c>
      <c r="C1763" s="151">
        <f t="shared" si="566"/>
        <v>214</v>
      </c>
      <c r="D1763" s="151">
        <f>D1765+D1767+D1769+D1771+D1773+D1775</f>
        <v>15</v>
      </c>
      <c r="E1763" s="151">
        <f t="shared" ref="E1763:I1763" si="568">E1765+E1767+E1769+E1771+E1773+E1775</f>
        <v>199</v>
      </c>
      <c r="F1763" s="151">
        <f t="shared" si="568"/>
        <v>0</v>
      </c>
      <c r="G1763" s="151">
        <f t="shared" si="568"/>
        <v>0</v>
      </c>
      <c r="H1763" s="151">
        <f t="shared" si="568"/>
        <v>0</v>
      </c>
      <c r="I1763" s="151">
        <f t="shared" si="568"/>
        <v>0</v>
      </c>
    </row>
    <row r="1764" spans="1:9" s="190" customFormat="1">
      <c r="A1764" s="164"/>
      <c r="B1764" s="153" t="s">
        <v>20</v>
      </c>
      <c r="C1764" s="151">
        <f t="shared" si="566"/>
        <v>214</v>
      </c>
      <c r="D1764" s="151">
        <f>D1766+D1768+D1770+D1772+D1774+D1776</f>
        <v>15</v>
      </c>
      <c r="E1764" s="151">
        <f t="shared" ref="E1764:I1764" si="569">E1766+E1768+E1770+E1772+E1774+E1776</f>
        <v>199</v>
      </c>
      <c r="F1764" s="151">
        <f t="shared" si="569"/>
        <v>0</v>
      </c>
      <c r="G1764" s="151">
        <f t="shared" si="569"/>
        <v>0</v>
      </c>
      <c r="H1764" s="151">
        <f t="shared" si="569"/>
        <v>0</v>
      </c>
      <c r="I1764" s="151">
        <f t="shared" si="569"/>
        <v>0</v>
      </c>
    </row>
    <row r="1765" spans="1:9" s="274" customFormat="1">
      <c r="A1765" s="639" t="s">
        <v>313</v>
      </c>
      <c r="B1765" s="299" t="s">
        <v>19</v>
      </c>
      <c r="C1765" s="312">
        <f t="shared" si="566"/>
        <v>13</v>
      </c>
      <c r="D1765" s="312">
        <f>7.6+5.4</f>
        <v>13</v>
      </c>
      <c r="E1765" s="312">
        <v>0</v>
      </c>
      <c r="F1765" s="312">
        <v>0</v>
      </c>
      <c r="G1765" s="312">
        <v>0</v>
      </c>
      <c r="H1765" s="312">
        <v>0</v>
      </c>
      <c r="I1765" s="312">
        <v>0</v>
      </c>
    </row>
    <row r="1766" spans="1:9" s="274" customFormat="1">
      <c r="A1766" s="268"/>
      <c r="B1766" s="282" t="s">
        <v>20</v>
      </c>
      <c r="C1766" s="312">
        <f t="shared" si="566"/>
        <v>13</v>
      </c>
      <c r="D1766" s="312">
        <f>7.6+5.4</f>
        <v>13</v>
      </c>
      <c r="E1766" s="312">
        <v>0</v>
      </c>
      <c r="F1766" s="312">
        <v>0</v>
      </c>
      <c r="G1766" s="312">
        <v>0</v>
      </c>
      <c r="H1766" s="312">
        <v>0</v>
      </c>
      <c r="I1766" s="312">
        <v>0</v>
      </c>
    </row>
    <row r="1767" spans="1:9" s="274" customFormat="1">
      <c r="A1767" s="639" t="s">
        <v>314</v>
      </c>
      <c r="B1767" s="299" t="s">
        <v>19</v>
      </c>
      <c r="C1767" s="312">
        <f t="shared" si="566"/>
        <v>2</v>
      </c>
      <c r="D1767" s="312">
        <v>2</v>
      </c>
      <c r="E1767" s="312">
        <v>0</v>
      </c>
      <c r="F1767" s="312">
        <v>0</v>
      </c>
      <c r="G1767" s="312">
        <v>0</v>
      </c>
      <c r="H1767" s="312">
        <v>0</v>
      </c>
      <c r="I1767" s="312">
        <v>0</v>
      </c>
    </row>
    <row r="1768" spans="1:9" s="274" customFormat="1">
      <c r="A1768" s="268"/>
      <c r="B1768" s="282" t="s">
        <v>20</v>
      </c>
      <c r="C1768" s="312">
        <f t="shared" si="566"/>
        <v>2</v>
      </c>
      <c r="D1768" s="312">
        <v>2</v>
      </c>
      <c r="E1768" s="312">
        <v>0</v>
      </c>
      <c r="F1768" s="312">
        <v>0</v>
      </c>
      <c r="G1768" s="312">
        <v>0</v>
      </c>
      <c r="H1768" s="312">
        <v>0</v>
      </c>
      <c r="I1768" s="312">
        <v>0</v>
      </c>
    </row>
    <row r="1769" spans="1:9" s="274" customFormat="1" ht="30">
      <c r="A1769" s="605" t="s">
        <v>890</v>
      </c>
      <c r="B1769" s="299" t="s">
        <v>19</v>
      </c>
      <c r="C1769" s="312">
        <f t="shared" ref="C1769:C1772" si="570">D1769+E1769+F1769+G1769+H1769+I1769</f>
        <v>140</v>
      </c>
      <c r="D1769" s="312">
        <v>0</v>
      </c>
      <c r="E1769" s="312">
        <v>140</v>
      </c>
      <c r="F1769" s="312">
        <v>0</v>
      </c>
      <c r="G1769" s="312">
        <v>0</v>
      </c>
      <c r="H1769" s="312">
        <v>0</v>
      </c>
      <c r="I1769" s="312">
        <v>0</v>
      </c>
    </row>
    <row r="1770" spans="1:9" s="274" customFormat="1">
      <c r="A1770" s="268"/>
      <c r="B1770" s="282" t="s">
        <v>20</v>
      </c>
      <c r="C1770" s="312">
        <f t="shared" si="570"/>
        <v>140</v>
      </c>
      <c r="D1770" s="312">
        <v>0</v>
      </c>
      <c r="E1770" s="312">
        <v>140</v>
      </c>
      <c r="F1770" s="312">
        <v>0</v>
      </c>
      <c r="G1770" s="312">
        <v>0</v>
      </c>
      <c r="H1770" s="312">
        <v>0</v>
      </c>
      <c r="I1770" s="312">
        <v>0</v>
      </c>
    </row>
    <row r="1771" spans="1:9" s="274" customFormat="1" ht="15">
      <c r="A1771" s="605" t="s">
        <v>891</v>
      </c>
      <c r="B1771" s="299" t="s">
        <v>19</v>
      </c>
      <c r="C1771" s="312">
        <f t="shared" si="570"/>
        <v>9</v>
      </c>
      <c r="D1771" s="312">
        <v>0</v>
      </c>
      <c r="E1771" s="312">
        <v>9</v>
      </c>
      <c r="F1771" s="312">
        <v>0</v>
      </c>
      <c r="G1771" s="312">
        <v>0</v>
      </c>
      <c r="H1771" s="312">
        <v>0</v>
      </c>
      <c r="I1771" s="312">
        <v>0</v>
      </c>
    </row>
    <row r="1772" spans="1:9" s="274" customFormat="1">
      <c r="A1772" s="268"/>
      <c r="B1772" s="282" t="s">
        <v>20</v>
      </c>
      <c r="C1772" s="312">
        <f t="shared" si="570"/>
        <v>9</v>
      </c>
      <c r="D1772" s="312">
        <v>0</v>
      </c>
      <c r="E1772" s="312">
        <v>9</v>
      </c>
      <c r="F1772" s="312">
        <v>0</v>
      </c>
      <c r="G1772" s="312">
        <v>0</v>
      </c>
      <c r="H1772" s="312">
        <v>0</v>
      </c>
      <c r="I1772" s="312">
        <v>0</v>
      </c>
    </row>
    <row r="1773" spans="1:9" s="274" customFormat="1" ht="15">
      <c r="A1773" s="605" t="s">
        <v>892</v>
      </c>
      <c r="B1773" s="299" t="s">
        <v>19</v>
      </c>
      <c r="C1773" s="312">
        <f t="shared" ref="C1773:C1776" si="571">D1773+E1773+F1773+G1773+H1773+I1773</f>
        <v>30</v>
      </c>
      <c r="D1773" s="312">
        <v>0</v>
      </c>
      <c r="E1773" s="312">
        <v>30</v>
      </c>
      <c r="F1773" s="312">
        <v>0</v>
      </c>
      <c r="G1773" s="312">
        <v>0</v>
      </c>
      <c r="H1773" s="312">
        <v>0</v>
      </c>
      <c r="I1773" s="312">
        <v>0</v>
      </c>
    </row>
    <row r="1774" spans="1:9" s="274" customFormat="1">
      <c r="A1774" s="268"/>
      <c r="B1774" s="282" t="s">
        <v>20</v>
      </c>
      <c r="C1774" s="312">
        <f t="shared" si="571"/>
        <v>30</v>
      </c>
      <c r="D1774" s="312">
        <v>0</v>
      </c>
      <c r="E1774" s="312">
        <v>30</v>
      </c>
      <c r="F1774" s="312">
        <v>0</v>
      </c>
      <c r="G1774" s="312">
        <v>0</v>
      </c>
      <c r="H1774" s="312">
        <v>0</v>
      </c>
      <c r="I1774" s="312">
        <v>0</v>
      </c>
    </row>
    <row r="1775" spans="1:9" s="274" customFormat="1" ht="15">
      <c r="A1775" s="605" t="s">
        <v>893</v>
      </c>
      <c r="B1775" s="299" t="s">
        <v>19</v>
      </c>
      <c r="C1775" s="312">
        <f t="shared" si="571"/>
        <v>20</v>
      </c>
      <c r="D1775" s="312">
        <v>0</v>
      </c>
      <c r="E1775" s="312">
        <v>20</v>
      </c>
      <c r="F1775" s="312">
        <v>0</v>
      </c>
      <c r="G1775" s="312">
        <v>0</v>
      </c>
      <c r="H1775" s="312">
        <v>0</v>
      </c>
      <c r="I1775" s="312">
        <v>0</v>
      </c>
    </row>
    <row r="1776" spans="1:9" s="218" customFormat="1">
      <c r="A1776" s="14"/>
      <c r="B1776" s="69" t="s">
        <v>20</v>
      </c>
      <c r="C1776" s="71">
        <f t="shared" si="571"/>
        <v>20</v>
      </c>
      <c r="D1776" s="71">
        <v>0</v>
      </c>
      <c r="E1776" s="71">
        <v>20</v>
      </c>
      <c r="F1776" s="71">
        <v>0</v>
      </c>
      <c r="G1776" s="71">
        <v>0</v>
      </c>
      <c r="H1776" s="71">
        <v>0</v>
      </c>
      <c r="I1776" s="71">
        <v>0</v>
      </c>
    </row>
    <row r="1777" spans="1:9" s="147" customFormat="1">
      <c r="A1777" s="176" t="s">
        <v>136</v>
      </c>
      <c r="B1777" s="145" t="s">
        <v>19</v>
      </c>
      <c r="C1777" s="146">
        <f t="shared" si="566"/>
        <v>889</v>
      </c>
      <c r="D1777" s="146">
        <f>D1779+D1781+D1783+D1785</f>
        <v>579</v>
      </c>
      <c r="E1777" s="146">
        <f t="shared" ref="E1777:I1777" si="572">E1779+E1781+E1783+E1785</f>
        <v>280</v>
      </c>
      <c r="F1777" s="146">
        <f t="shared" si="572"/>
        <v>0</v>
      </c>
      <c r="G1777" s="146">
        <f t="shared" si="572"/>
        <v>0</v>
      </c>
      <c r="H1777" s="146">
        <f t="shared" si="572"/>
        <v>0</v>
      </c>
      <c r="I1777" s="146">
        <f t="shared" si="572"/>
        <v>30</v>
      </c>
    </row>
    <row r="1778" spans="1:9" s="147" customFormat="1">
      <c r="A1778" s="155"/>
      <c r="B1778" s="148" t="s">
        <v>20</v>
      </c>
      <c r="C1778" s="146">
        <f t="shared" si="566"/>
        <v>889</v>
      </c>
      <c r="D1778" s="146">
        <f>D1780+D1782+D1784+D1786</f>
        <v>579</v>
      </c>
      <c r="E1778" s="146">
        <f t="shared" ref="E1778:I1778" si="573">E1780+E1782+E1784+E1786</f>
        <v>280</v>
      </c>
      <c r="F1778" s="146">
        <f t="shared" si="573"/>
        <v>0</v>
      </c>
      <c r="G1778" s="146">
        <f t="shared" si="573"/>
        <v>0</v>
      </c>
      <c r="H1778" s="146">
        <f t="shared" si="573"/>
        <v>0</v>
      </c>
      <c r="I1778" s="146">
        <f t="shared" si="573"/>
        <v>30</v>
      </c>
    </row>
    <row r="1779" spans="1:9" s="121" customFormat="1" ht="63.75">
      <c r="A1779" s="483" t="s">
        <v>137</v>
      </c>
      <c r="B1779" s="280" t="s">
        <v>19</v>
      </c>
      <c r="C1779" s="95">
        <f t="shared" si="566"/>
        <v>300</v>
      </c>
      <c r="D1779" s="95">
        <v>270</v>
      </c>
      <c r="E1779" s="71">
        <v>0</v>
      </c>
      <c r="F1779" s="95">
        <v>0</v>
      </c>
      <c r="G1779" s="95">
        <v>0</v>
      </c>
      <c r="H1779" s="95">
        <v>0</v>
      </c>
      <c r="I1779" s="95">
        <f>300-270</f>
        <v>30</v>
      </c>
    </row>
    <row r="1780" spans="1:9" s="121" customFormat="1">
      <c r="A1780" s="267"/>
      <c r="B1780" s="282" t="s">
        <v>20</v>
      </c>
      <c r="C1780" s="95">
        <f t="shared" si="566"/>
        <v>300</v>
      </c>
      <c r="D1780" s="95">
        <v>270</v>
      </c>
      <c r="E1780" s="71">
        <v>0</v>
      </c>
      <c r="F1780" s="95">
        <v>0</v>
      </c>
      <c r="G1780" s="95">
        <v>0</v>
      </c>
      <c r="H1780" s="95">
        <v>0</v>
      </c>
      <c r="I1780" s="95">
        <f>300-270</f>
        <v>30</v>
      </c>
    </row>
    <row r="1781" spans="1:9" s="253" customFormat="1" ht="45">
      <c r="A1781" s="391" t="s">
        <v>214</v>
      </c>
      <c r="B1781" s="299" t="s">
        <v>19</v>
      </c>
      <c r="C1781" s="95">
        <f t="shared" si="566"/>
        <v>68</v>
      </c>
      <c r="D1781" s="95">
        <v>68</v>
      </c>
      <c r="E1781" s="71">
        <v>0</v>
      </c>
      <c r="F1781" s="95">
        <v>0</v>
      </c>
      <c r="G1781" s="95">
        <v>0</v>
      </c>
      <c r="H1781" s="95">
        <v>0</v>
      </c>
      <c r="I1781" s="95">
        <v>0</v>
      </c>
    </row>
    <row r="1782" spans="1:9" s="121" customFormat="1">
      <c r="A1782" s="268"/>
      <c r="B1782" s="282" t="s">
        <v>20</v>
      </c>
      <c r="C1782" s="95">
        <f t="shared" si="566"/>
        <v>68</v>
      </c>
      <c r="D1782" s="95">
        <v>68</v>
      </c>
      <c r="E1782" s="71">
        <v>0</v>
      </c>
      <c r="F1782" s="95">
        <v>0</v>
      </c>
      <c r="G1782" s="95">
        <v>0</v>
      </c>
      <c r="H1782" s="95">
        <v>0</v>
      </c>
      <c r="I1782" s="95">
        <v>0</v>
      </c>
    </row>
    <row r="1783" spans="1:9" s="274" customFormat="1" ht="75">
      <c r="A1783" s="640" t="s">
        <v>548</v>
      </c>
      <c r="B1783" s="299" t="s">
        <v>19</v>
      </c>
      <c r="C1783" s="312">
        <f t="shared" si="566"/>
        <v>241</v>
      </c>
      <c r="D1783" s="312">
        <v>241</v>
      </c>
      <c r="E1783" s="312">
        <v>0</v>
      </c>
      <c r="F1783" s="312">
        <v>0</v>
      </c>
      <c r="G1783" s="312">
        <v>0</v>
      </c>
      <c r="H1783" s="312">
        <v>0</v>
      </c>
      <c r="I1783" s="312">
        <v>0</v>
      </c>
    </row>
    <row r="1784" spans="1:9" s="121" customFormat="1">
      <c r="A1784" s="268"/>
      <c r="B1784" s="282" t="s">
        <v>20</v>
      </c>
      <c r="C1784" s="95">
        <f t="shared" si="566"/>
        <v>241</v>
      </c>
      <c r="D1784" s="95">
        <v>241</v>
      </c>
      <c r="E1784" s="71">
        <v>0</v>
      </c>
      <c r="F1784" s="95">
        <v>0</v>
      </c>
      <c r="G1784" s="95">
        <v>0</v>
      </c>
      <c r="H1784" s="95">
        <v>0</v>
      </c>
      <c r="I1784" s="95">
        <v>0</v>
      </c>
    </row>
    <row r="1785" spans="1:9" s="253" customFormat="1" ht="45" customHeight="1">
      <c r="A1785" s="593" t="s">
        <v>610</v>
      </c>
      <c r="B1785" s="299" t="s">
        <v>19</v>
      </c>
      <c r="C1785" s="95">
        <f t="shared" si="566"/>
        <v>280</v>
      </c>
      <c r="D1785" s="95">
        <v>0</v>
      </c>
      <c r="E1785" s="71">
        <v>280</v>
      </c>
      <c r="F1785" s="95">
        <v>0</v>
      </c>
      <c r="G1785" s="95">
        <v>0</v>
      </c>
      <c r="H1785" s="95">
        <v>0</v>
      </c>
      <c r="I1785" s="95">
        <v>0</v>
      </c>
    </row>
    <row r="1786" spans="1:9" s="121" customFormat="1">
      <c r="A1786" s="268"/>
      <c r="B1786" s="282" t="s">
        <v>20</v>
      </c>
      <c r="C1786" s="95">
        <f t="shared" si="566"/>
        <v>280</v>
      </c>
      <c r="D1786" s="95">
        <v>0</v>
      </c>
      <c r="E1786" s="71">
        <v>280</v>
      </c>
      <c r="F1786" s="95">
        <v>0</v>
      </c>
      <c r="G1786" s="95">
        <v>0</v>
      </c>
      <c r="H1786" s="95">
        <v>0</v>
      </c>
      <c r="I1786" s="95">
        <v>0</v>
      </c>
    </row>
    <row r="1787" spans="1:9" s="147" customFormat="1" ht="25.5">
      <c r="A1787" s="173" t="s">
        <v>655</v>
      </c>
      <c r="B1787" s="145" t="s">
        <v>19</v>
      </c>
      <c r="C1787" s="146">
        <f t="shared" si="566"/>
        <v>9.2199999999999989</v>
      </c>
      <c r="D1787" s="146">
        <f>D1789+D1791</f>
        <v>9.2199999999999989</v>
      </c>
      <c r="E1787" s="146">
        <f t="shared" ref="E1787:I1788" si="574">E1789+E1791</f>
        <v>0</v>
      </c>
      <c r="F1787" s="146">
        <f t="shared" si="574"/>
        <v>0</v>
      </c>
      <c r="G1787" s="146">
        <f t="shared" si="574"/>
        <v>0</v>
      </c>
      <c r="H1787" s="146">
        <f t="shared" si="574"/>
        <v>0</v>
      </c>
      <c r="I1787" s="146">
        <f t="shared" si="574"/>
        <v>0</v>
      </c>
    </row>
    <row r="1788" spans="1:9" s="147" customFormat="1">
      <c r="A1788" s="155"/>
      <c r="B1788" s="148" t="s">
        <v>20</v>
      </c>
      <c r="C1788" s="146">
        <f t="shared" si="566"/>
        <v>9.2199999999999989</v>
      </c>
      <c r="D1788" s="146">
        <f>D1790+D1792</f>
        <v>9.2199999999999989</v>
      </c>
      <c r="E1788" s="146">
        <f t="shared" si="574"/>
        <v>0</v>
      </c>
      <c r="F1788" s="146">
        <f t="shared" si="574"/>
        <v>0</v>
      </c>
      <c r="G1788" s="146">
        <f t="shared" si="574"/>
        <v>0</v>
      </c>
      <c r="H1788" s="146">
        <f t="shared" si="574"/>
        <v>0</v>
      </c>
      <c r="I1788" s="146">
        <f t="shared" si="574"/>
        <v>0</v>
      </c>
    </row>
    <row r="1789" spans="1:9" s="253" customFormat="1">
      <c r="A1789" s="858" t="s">
        <v>304</v>
      </c>
      <c r="B1789" s="143" t="s">
        <v>19</v>
      </c>
      <c r="C1789" s="95">
        <f t="shared" si="566"/>
        <v>4.46</v>
      </c>
      <c r="D1789" s="95">
        <v>4.46</v>
      </c>
      <c r="E1789" s="71">
        <v>0</v>
      </c>
      <c r="F1789" s="95">
        <v>0</v>
      </c>
      <c r="G1789" s="95">
        <v>0</v>
      </c>
      <c r="H1789" s="95">
        <v>0</v>
      </c>
      <c r="I1789" s="95">
        <v>0</v>
      </c>
    </row>
    <row r="1790" spans="1:9" s="121" customFormat="1">
      <c r="A1790" s="859"/>
      <c r="B1790" s="144" t="s">
        <v>20</v>
      </c>
      <c r="C1790" s="95">
        <f t="shared" si="566"/>
        <v>4.46</v>
      </c>
      <c r="D1790" s="95">
        <v>4.46</v>
      </c>
      <c r="E1790" s="71">
        <v>0</v>
      </c>
      <c r="F1790" s="95">
        <v>0</v>
      </c>
      <c r="G1790" s="95">
        <v>0</v>
      </c>
      <c r="H1790" s="95">
        <v>0</v>
      </c>
      <c r="I1790" s="95">
        <v>0</v>
      </c>
    </row>
    <row r="1791" spans="1:9" s="274" customFormat="1">
      <c r="A1791" s="858" t="s">
        <v>305</v>
      </c>
      <c r="B1791" s="299" t="s">
        <v>19</v>
      </c>
      <c r="C1791" s="312">
        <f t="shared" si="566"/>
        <v>4.76</v>
      </c>
      <c r="D1791" s="312">
        <v>4.76</v>
      </c>
      <c r="E1791" s="312">
        <v>0</v>
      </c>
      <c r="F1791" s="312">
        <v>0</v>
      </c>
      <c r="G1791" s="312">
        <v>0</v>
      </c>
      <c r="H1791" s="312">
        <v>0</v>
      </c>
      <c r="I1791" s="312">
        <v>0</v>
      </c>
    </row>
    <row r="1792" spans="1:9" s="274" customFormat="1">
      <c r="A1792" s="859"/>
      <c r="B1792" s="282" t="s">
        <v>20</v>
      </c>
      <c r="C1792" s="312">
        <f t="shared" si="566"/>
        <v>4.76</v>
      </c>
      <c r="D1792" s="312">
        <v>4.76</v>
      </c>
      <c r="E1792" s="312">
        <v>0</v>
      </c>
      <c r="F1792" s="312">
        <v>0</v>
      </c>
      <c r="G1792" s="312">
        <v>0</v>
      </c>
      <c r="H1792" s="312">
        <v>0</v>
      </c>
      <c r="I1792" s="312">
        <v>0</v>
      </c>
    </row>
    <row r="1793" spans="1:9" s="350" customFormat="1" ht="14.25">
      <c r="A1793" s="674" t="s">
        <v>887</v>
      </c>
      <c r="B1793" s="600" t="s">
        <v>19</v>
      </c>
      <c r="C1793" s="378">
        <f t="shared" si="566"/>
        <v>188</v>
      </c>
      <c r="D1793" s="378">
        <f>D1795+D1797+D1799</f>
        <v>0</v>
      </c>
      <c r="E1793" s="378">
        <f t="shared" ref="E1793:I1793" si="575">E1795+E1797+E1799</f>
        <v>188</v>
      </c>
      <c r="F1793" s="378">
        <f t="shared" si="575"/>
        <v>0</v>
      </c>
      <c r="G1793" s="378">
        <f t="shared" si="575"/>
        <v>0</v>
      </c>
      <c r="H1793" s="378">
        <f t="shared" si="575"/>
        <v>0</v>
      </c>
      <c r="I1793" s="378">
        <f t="shared" si="575"/>
        <v>0</v>
      </c>
    </row>
    <row r="1794" spans="1:9" s="350" customFormat="1">
      <c r="A1794" s="638"/>
      <c r="B1794" s="375" t="s">
        <v>20</v>
      </c>
      <c r="C1794" s="378">
        <f t="shared" si="566"/>
        <v>188</v>
      </c>
      <c r="D1794" s="378">
        <f>D1796+D1798+D1800</f>
        <v>0</v>
      </c>
      <c r="E1794" s="378">
        <f t="shared" ref="E1794:I1794" si="576">E1796+E1798+E1800</f>
        <v>188</v>
      </c>
      <c r="F1794" s="378">
        <f t="shared" si="576"/>
        <v>0</v>
      </c>
      <c r="G1794" s="378">
        <f t="shared" si="576"/>
        <v>0</v>
      </c>
      <c r="H1794" s="378">
        <f t="shared" si="576"/>
        <v>0</v>
      </c>
      <c r="I1794" s="378">
        <f t="shared" si="576"/>
        <v>0</v>
      </c>
    </row>
    <row r="1795" spans="1:9" s="274" customFormat="1" ht="30">
      <c r="A1795" s="676" t="s">
        <v>415</v>
      </c>
      <c r="B1795" s="299" t="s">
        <v>19</v>
      </c>
      <c r="C1795" s="312">
        <f t="shared" si="566"/>
        <v>28</v>
      </c>
      <c r="D1795" s="312">
        <v>0</v>
      </c>
      <c r="E1795" s="312">
        <v>28</v>
      </c>
      <c r="F1795" s="312">
        <v>0</v>
      </c>
      <c r="G1795" s="312">
        <v>0</v>
      </c>
      <c r="H1795" s="312">
        <v>0</v>
      </c>
      <c r="I1795" s="312">
        <v>0</v>
      </c>
    </row>
    <row r="1796" spans="1:9" s="274" customFormat="1" ht="15">
      <c r="A1796" s="675"/>
      <c r="B1796" s="270" t="s">
        <v>20</v>
      </c>
      <c r="C1796" s="312">
        <f t="shared" si="566"/>
        <v>28</v>
      </c>
      <c r="D1796" s="312">
        <v>0</v>
      </c>
      <c r="E1796" s="312">
        <v>28</v>
      </c>
      <c r="F1796" s="312">
        <v>0</v>
      </c>
      <c r="G1796" s="312">
        <v>0</v>
      </c>
      <c r="H1796" s="312">
        <v>0</v>
      </c>
      <c r="I1796" s="312">
        <v>0</v>
      </c>
    </row>
    <row r="1797" spans="1:9" s="274" customFormat="1" ht="54" customHeight="1">
      <c r="A1797" s="442" t="s">
        <v>582</v>
      </c>
      <c r="B1797" s="299" t="s">
        <v>19</v>
      </c>
      <c r="C1797" s="312">
        <f t="shared" si="566"/>
        <v>40</v>
      </c>
      <c r="D1797" s="312">
        <v>0</v>
      </c>
      <c r="E1797" s="312">
        <v>40</v>
      </c>
      <c r="F1797" s="312">
        <v>0</v>
      </c>
      <c r="G1797" s="312">
        <v>0</v>
      </c>
      <c r="H1797" s="312">
        <v>0</v>
      </c>
      <c r="I1797" s="312">
        <v>0</v>
      </c>
    </row>
    <row r="1798" spans="1:9" s="121" customFormat="1" ht="15">
      <c r="A1798" s="423"/>
      <c r="B1798" s="103" t="s">
        <v>20</v>
      </c>
      <c r="C1798" s="95">
        <f t="shared" si="566"/>
        <v>40</v>
      </c>
      <c r="D1798" s="95">
        <v>0</v>
      </c>
      <c r="E1798" s="71">
        <v>40</v>
      </c>
      <c r="F1798" s="95">
        <v>0</v>
      </c>
      <c r="G1798" s="95">
        <v>0</v>
      </c>
      <c r="H1798" s="95">
        <v>0</v>
      </c>
      <c r="I1798" s="95">
        <v>0</v>
      </c>
    </row>
    <row r="1799" spans="1:9" s="253" customFormat="1" ht="18.75" customHeight="1">
      <c r="A1799" s="593" t="s">
        <v>889</v>
      </c>
      <c r="B1799" s="143" t="s">
        <v>19</v>
      </c>
      <c r="C1799" s="95">
        <f t="shared" ref="C1799:C1800" si="577">D1799+E1799+F1799+G1799+H1799+I1799</f>
        <v>120</v>
      </c>
      <c r="D1799" s="95">
        <v>0</v>
      </c>
      <c r="E1799" s="71">
        <v>120</v>
      </c>
      <c r="F1799" s="95">
        <v>0</v>
      </c>
      <c r="G1799" s="95">
        <v>0</v>
      </c>
      <c r="H1799" s="95">
        <v>0</v>
      </c>
      <c r="I1799" s="95">
        <v>0</v>
      </c>
    </row>
    <row r="1800" spans="1:9" s="121" customFormat="1" ht="15">
      <c r="A1800" s="423"/>
      <c r="B1800" s="103" t="s">
        <v>20</v>
      </c>
      <c r="C1800" s="95">
        <f t="shared" si="577"/>
        <v>120</v>
      </c>
      <c r="D1800" s="95">
        <v>0</v>
      </c>
      <c r="E1800" s="71">
        <v>120</v>
      </c>
      <c r="F1800" s="95">
        <v>0</v>
      </c>
      <c r="G1800" s="95">
        <v>0</v>
      </c>
      <c r="H1800" s="95">
        <v>0</v>
      </c>
      <c r="I1800" s="95">
        <v>0</v>
      </c>
    </row>
    <row r="1801" spans="1:9" s="147" customFormat="1" ht="14.25">
      <c r="A1801" s="546" t="s">
        <v>238</v>
      </c>
      <c r="B1801" s="145" t="s">
        <v>19</v>
      </c>
      <c r="C1801" s="146">
        <f t="shared" ref="C1801:C1804" si="578">D1801+E1801+F1801+G1801+H1801+I1801</f>
        <v>200</v>
      </c>
      <c r="D1801" s="146">
        <f>D1803</f>
        <v>0</v>
      </c>
      <c r="E1801" s="146">
        <f t="shared" ref="E1801:I1801" si="579">E1803</f>
        <v>200</v>
      </c>
      <c r="F1801" s="146">
        <f t="shared" si="579"/>
        <v>0</v>
      </c>
      <c r="G1801" s="146">
        <f t="shared" si="579"/>
        <v>0</v>
      </c>
      <c r="H1801" s="146">
        <f t="shared" si="579"/>
        <v>0</v>
      </c>
      <c r="I1801" s="146">
        <f t="shared" si="579"/>
        <v>0</v>
      </c>
    </row>
    <row r="1802" spans="1:9" s="147" customFormat="1">
      <c r="A1802" s="155"/>
      <c r="B1802" s="148" t="s">
        <v>20</v>
      </c>
      <c r="C1802" s="146">
        <f t="shared" si="578"/>
        <v>200</v>
      </c>
      <c r="D1802" s="146">
        <f>D1804</f>
        <v>0</v>
      </c>
      <c r="E1802" s="146">
        <f t="shared" ref="E1802:I1802" si="580">E1804</f>
        <v>200</v>
      </c>
      <c r="F1802" s="146">
        <f t="shared" si="580"/>
        <v>0</v>
      </c>
      <c r="G1802" s="146">
        <f t="shared" si="580"/>
        <v>0</v>
      </c>
      <c r="H1802" s="146">
        <f t="shared" si="580"/>
        <v>0</v>
      </c>
      <c r="I1802" s="146">
        <f t="shared" si="580"/>
        <v>0</v>
      </c>
    </row>
    <row r="1803" spans="1:9" s="274" customFormat="1" ht="75" customHeight="1">
      <c r="A1803" s="587" t="s">
        <v>888</v>
      </c>
      <c r="B1803" s="299" t="s">
        <v>19</v>
      </c>
      <c r="C1803" s="312">
        <f t="shared" si="578"/>
        <v>200</v>
      </c>
      <c r="D1803" s="312">
        <v>0</v>
      </c>
      <c r="E1803" s="312">
        <v>200</v>
      </c>
      <c r="F1803" s="312">
        <v>0</v>
      </c>
      <c r="G1803" s="312">
        <v>0</v>
      </c>
      <c r="H1803" s="312">
        <v>0</v>
      </c>
      <c r="I1803" s="312">
        <v>0</v>
      </c>
    </row>
    <row r="1804" spans="1:9" s="121" customFormat="1" ht="15">
      <c r="A1804" s="423"/>
      <c r="B1804" s="103" t="s">
        <v>20</v>
      </c>
      <c r="C1804" s="95">
        <f t="shared" si="578"/>
        <v>200</v>
      </c>
      <c r="D1804" s="95">
        <v>0</v>
      </c>
      <c r="E1804" s="71">
        <v>200</v>
      </c>
      <c r="F1804" s="95">
        <v>0</v>
      </c>
      <c r="G1804" s="95">
        <v>0</v>
      </c>
      <c r="H1804" s="95">
        <v>0</v>
      </c>
      <c r="I1804" s="95">
        <v>0</v>
      </c>
    </row>
    <row r="1805" spans="1:9">
      <c r="A1805" s="707" t="s">
        <v>496</v>
      </c>
      <c r="B1805" s="860"/>
      <c r="C1805" s="708"/>
      <c r="D1805" s="708"/>
      <c r="E1805" s="708"/>
      <c r="F1805" s="708"/>
      <c r="G1805" s="708"/>
      <c r="H1805" s="708"/>
      <c r="I1805" s="709"/>
    </row>
    <row r="1806" spans="1:9">
      <c r="A1806" s="33" t="s">
        <v>22</v>
      </c>
      <c r="B1806" s="31" t="s">
        <v>19</v>
      </c>
      <c r="C1806" s="57">
        <f t="shared" ref="C1806:C1883" si="581">D1806+E1806+F1806+G1806+H1806+I1806</f>
        <v>6508.25</v>
      </c>
      <c r="D1806" s="57">
        <f t="shared" ref="D1806:I1807" si="582">D1808+D1822</f>
        <v>1490.55</v>
      </c>
      <c r="E1806" s="57">
        <f t="shared" si="582"/>
        <v>946</v>
      </c>
      <c r="F1806" s="57">
        <f t="shared" si="582"/>
        <v>0</v>
      </c>
      <c r="G1806" s="57">
        <f t="shared" si="582"/>
        <v>0</v>
      </c>
      <c r="H1806" s="57">
        <f t="shared" si="582"/>
        <v>0</v>
      </c>
      <c r="I1806" s="57">
        <f t="shared" si="582"/>
        <v>4071.7</v>
      </c>
    </row>
    <row r="1807" spans="1:9">
      <c r="A1807" s="23" t="s">
        <v>46</v>
      </c>
      <c r="B1807" s="28" t="s">
        <v>20</v>
      </c>
      <c r="C1807" s="57">
        <f t="shared" si="581"/>
        <v>6508.25</v>
      </c>
      <c r="D1807" s="57">
        <f t="shared" si="582"/>
        <v>1490.55</v>
      </c>
      <c r="E1807" s="57">
        <f t="shared" si="582"/>
        <v>946</v>
      </c>
      <c r="F1807" s="57">
        <f t="shared" si="582"/>
        <v>0</v>
      </c>
      <c r="G1807" s="57">
        <f t="shared" si="582"/>
        <v>0</v>
      </c>
      <c r="H1807" s="57">
        <f t="shared" si="582"/>
        <v>0</v>
      </c>
      <c r="I1807" s="57">
        <f t="shared" si="582"/>
        <v>4071.7</v>
      </c>
    </row>
    <row r="1808" spans="1:9">
      <c r="A1808" s="52" t="s">
        <v>44</v>
      </c>
      <c r="B1808" s="26" t="s">
        <v>19</v>
      </c>
      <c r="C1808" s="57">
        <f t="shared" si="581"/>
        <v>307</v>
      </c>
      <c r="D1808" s="57">
        <f t="shared" ref="D1808:I1815" si="583">D1810</f>
        <v>0</v>
      </c>
      <c r="E1808" s="57">
        <f t="shared" si="583"/>
        <v>307</v>
      </c>
      <c r="F1808" s="57">
        <f t="shared" si="583"/>
        <v>0</v>
      </c>
      <c r="G1808" s="57">
        <f t="shared" si="583"/>
        <v>0</v>
      </c>
      <c r="H1808" s="57">
        <f t="shared" si="583"/>
        <v>0</v>
      </c>
      <c r="I1808" s="57">
        <f t="shared" si="583"/>
        <v>0</v>
      </c>
    </row>
    <row r="1809" spans="1:9">
      <c r="A1809" s="14" t="s">
        <v>49</v>
      </c>
      <c r="B1809" s="28" t="s">
        <v>20</v>
      </c>
      <c r="C1809" s="57">
        <f t="shared" si="581"/>
        <v>307</v>
      </c>
      <c r="D1809" s="57">
        <f t="shared" si="583"/>
        <v>0</v>
      </c>
      <c r="E1809" s="57">
        <f t="shared" si="583"/>
        <v>307</v>
      </c>
      <c r="F1809" s="57">
        <f t="shared" si="583"/>
        <v>0</v>
      </c>
      <c r="G1809" s="57">
        <f t="shared" si="583"/>
        <v>0</v>
      </c>
      <c r="H1809" s="57">
        <f t="shared" si="583"/>
        <v>0</v>
      </c>
      <c r="I1809" s="57">
        <f t="shared" si="583"/>
        <v>0</v>
      </c>
    </row>
    <row r="1810" spans="1:9">
      <c r="A1810" s="21" t="s">
        <v>76</v>
      </c>
      <c r="B1810" s="8" t="s">
        <v>19</v>
      </c>
      <c r="C1810" s="57">
        <f t="shared" si="581"/>
        <v>307</v>
      </c>
      <c r="D1810" s="57">
        <f t="shared" si="583"/>
        <v>0</v>
      </c>
      <c r="E1810" s="57">
        <f t="shared" si="583"/>
        <v>307</v>
      </c>
      <c r="F1810" s="57">
        <f t="shared" si="583"/>
        <v>0</v>
      </c>
      <c r="G1810" s="57">
        <f t="shared" si="583"/>
        <v>0</v>
      </c>
      <c r="H1810" s="57">
        <f t="shared" si="583"/>
        <v>0</v>
      </c>
      <c r="I1810" s="57">
        <f t="shared" si="583"/>
        <v>0</v>
      </c>
    </row>
    <row r="1811" spans="1:9">
      <c r="A1811" s="18"/>
      <c r="B1811" s="202" t="s">
        <v>20</v>
      </c>
      <c r="C1811" s="57">
        <f t="shared" si="581"/>
        <v>307</v>
      </c>
      <c r="D1811" s="57">
        <f t="shared" si="583"/>
        <v>0</v>
      </c>
      <c r="E1811" s="57">
        <f t="shared" si="583"/>
        <v>307</v>
      </c>
      <c r="F1811" s="57">
        <f t="shared" si="583"/>
        <v>0</v>
      </c>
      <c r="G1811" s="57">
        <f t="shared" si="583"/>
        <v>0</v>
      </c>
      <c r="H1811" s="57">
        <f t="shared" si="583"/>
        <v>0</v>
      </c>
      <c r="I1811" s="57">
        <f t="shared" si="583"/>
        <v>0</v>
      </c>
    </row>
    <row r="1812" spans="1:9">
      <c r="A1812" s="30" t="s">
        <v>54</v>
      </c>
      <c r="B1812" s="26" t="s">
        <v>19</v>
      </c>
      <c r="C1812" s="57">
        <f t="shared" si="581"/>
        <v>307</v>
      </c>
      <c r="D1812" s="57">
        <f t="shared" si="583"/>
        <v>0</v>
      </c>
      <c r="E1812" s="57">
        <f t="shared" si="583"/>
        <v>307</v>
      </c>
      <c r="F1812" s="57">
        <f t="shared" si="583"/>
        <v>0</v>
      </c>
      <c r="G1812" s="57">
        <f t="shared" si="583"/>
        <v>0</v>
      </c>
      <c r="H1812" s="57">
        <f t="shared" si="583"/>
        <v>0</v>
      </c>
      <c r="I1812" s="57">
        <f t="shared" si="583"/>
        <v>0</v>
      </c>
    </row>
    <row r="1813" spans="1:9">
      <c r="A1813" s="14"/>
      <c r="B1813" s="28" t="s">
        <v>20</v>
      </c>
      <c r="C1813" s="57">
        <f t="shared" si="581"/>
        <v>307</v>
      </c>
      <c r="D1813" s="57">
        <f t="shared" si="583"/>
        <v>0</v>
      </c>
      <c r="E1813" s="57">
        <f t="shared" si="583"/>
        <v>307</v>
      </c>
      <c r="F1813" s="57">
        <f t="shared" si="583"/>
        <v>0</v>
      </c>
      <c r="G1813" s="57">
        <f t="shared" si="583"/>
        <v>0</v>
      </c>
      <c r="H1813" s="57">
        <f t="shared" si="583"/>
        <v>0</v>
      </c>
      <c r="I1813" s="57">
        <f t="shared" si="583"/>
        <v>0</v>
      </c>
    </row>
    <row r="1814" spans="1:9" s="112" customFormat="1">
      <c r="A1814" s="172" t="s">
        <v>51</v>
      </c>
      <c r="B1814" s="150" t="s">
        <v>19</v>
      </c>
      <c r="C1814" s="151">
        <f t="shared" si="581"/>
        <v>307</v>
      </c>
      <c r="D1814" s="151">
        <f t="shared" si="583"/>
        <v>0</v>
      </c>
      <c r="E1814" s="151">
        <f t="shared" si="583"/>
        <v>307</v>
      </c>
      <c r="F1814" s="151">
        <f t="shared" si="583"/>
        <v>0</v>
      </c>
      <c r="G1814" s="151">
        <f t="shared" si="583"/>
        <v>0</v>
      </c>
      <c r="H1814" s="151">
        <f t="shared" si="583"/>
        <v>0</v>
      </c>
      <c r="I1814" s="151">
        <f t="shared" si="583"/>
        <v>0</v>
      </c>
    </row>
    <row r="1815" spans="1:9" s="112" customFormat="1">
      <c r="A1815" s="164"/>
      <c r="B1815" s="153" t="s">
        <v>20</v>
      </c>
      <c r="C1815" s="151">
        <f t="shared" si="581"/>
        <v>307</v>
      </c>
      <c r="D1815" s="151">
        <f t="shared" si="583"/>
        <v>0</v>
      </c>
      <c r="E1815" s="151">
        <f t="shared" si="583"/>
        <v>307</v>
      </c>
      <c r="F1815" s="151">
        <f t="shared" si="583"/>
        <v>0</v>
      </c>
      <c r="G1815" s="151">
        <f t="shared" si="583"/>
        <v>0</v>
      </c>
      <c r="H1815" s="151">
        <f t="shared" si="583"/>
        <v>0</v>
      </c>
      <c r="I1815" s="151">
        <f t="shared" si="583"/>
        <v>0</v>
      </c>
    </row>
    <row r="1816" spans="1:9" s="121" customFormat="1">
      <c r="A1816" s="63" t="s">
        <v>497</v>
      </c>
      <c r="B1816" s="132" t="s">
        <v>19</v>
      </c>
      <c r="C1816" s="95">
        <f t="shared" si="581"/>
        <v>307</v>
      </c>
      <c r="D1816" s="95">
        <f>D1818+D1820</f>
        <v>0</v>
      </c>
      <c r="E1816" s="95">
        <f t="shared" ref="E1816:I1816" si="584">E1818+E1820</f>
        <v>307</v>
      </c>
      <c r="F1816" s="95">
        <f t="shared" si="584"/>
        <v>0</v>
      </c>
      <c r="G1816" s="95">
        <f t="shared" si="584"/>
        <v>0</v>
      </c>
      <c r="H1816" s="95">
        <f t="shared" si="584"/>
        <v>0</v>
      </c>
      <c r="I1816" s="95">
        <f t="shared" si="584"/>
        <v>0</v>
      </c>
    </row>
    <row r="1817" spans="1:9" s="121" customFormat="1">
      <c r="A1817" s="133"/>
      <c r="B1817" s="134" t="s">
        <v>20</v>
      </c>
      <c r="C1817" s="95">
        <f t="shared" si="581"/>
        <v>307</v>
      </c>
      <c r="D1817" s="95">
        <f>D1819+D1821</f>
        <v>0</v>
      </c>
      <c r="E1817" s="95">
        <f t="shared" ref="E1817:I1817" si="585">E1819+E1821</f>
        <v>307</v>
      </c>
      <c r="F1817" s="95">
        <f t="shared" si="585"/>
        <v>0</v>
      </c>
      <c r="G1817" s="95">
        <f t="shared" si="585"/>
        <v>0</v>
      </c>
      <c r="H1817" s="95">
        <f t="shared" si="585"/>
        <v>0</v>
      </c>
      <c r="I1817" s="95">
        <f t="shared" si="585"/>
        <v>0</v>
      </c>
    </row>
    <row r="1818" spans="1:9" s="274" customFormat="1" ht="45">
      <c r="A1818" s="366" t="s">
        <v>498</v>
      </c>
      <c r="B1818" s="413" t="s">
        <v>19</v>
      </c>
      <c r="C1818" s="312">
        <f t="shared" si="581"/>
        <v>157</v>
      </c>
      <c r="D1818" s="312">
        <v>0</v>
      </c>
      <c r="E1818" s="312">
        <v>157</v>
      </c>
      <c r="F1818" s="312">
        <v>0</v>
      </c>
      <c r="G1818" s="312">
        <v>0</v>
      </c>
      <c r="H1818" s="312">
        <v>0</v>
      </c>
      <c r="I1818" s="312">
        <v>0</v>
      </c>
    </row>
    <row r="1819" spans="1:9" s="274" customFormat="1">
      <c r="A1819" s="389"/>
      <c r="B1819" s="650" t="s">
        <v>20</v>
      </c>
      <c r="C1819" s="312">
        <f t="shared" si="581"/>
        <v>157</v>
      </c>
      <c r="D1819" s="312">
        <v>0</v>
      </c>
      <c r="E1819" s="312">
        <v>157</v>
      </c>
      <c r="F1819" s="312">
        <v>0</v>
      </c>
      <c r="G1819" s="312">
        <v>0</v>
      </c>
      <c r="H1819" s="312">
        <v>0</v>
      </c>
      <c r="I1819" s="312">
        <v>0</v>
      </c>
    </row>
    <row r="1820" spans="1:9" s="274" customFormat="1" ht="31.5" customHeight="1">
      <c r="A1820" s="581" t="s">
        <v>902</v>
      </c>
      <c r="B1820" s="413" t="s">
        <v>19</v>
      </c>
      <c r="C1820" s="312">
        <f t="shared" ref="C1820:C1821" si="586">D1820+E1820+F1820+G1820+H1820+I1820</f>
        <v>150</v>
      </c>
      <c r="D1820" s="312">
        <v>0</v>
      </c>
      <c r="E1820" s="312">
        <v>150</v>
      </c>
      <c r="F1820" s="312">
        <v>0</v>
      </c>
      <c r="G1820" s="312">
        <v>0</v>
      </c>
      <c r="H1820" s="312">
        <v>0</v>
      </c>
      <c r="I1820" s="312">
        <v>0</v>
      </c>
    </row>
    <row r="1821" spans="1:9" s="121" customFormat="1">
      <c r="A1821" s="133"/>
      <c r="B1821" s="134" t="s">
        <v>20</v>
      </c>
      <c r="C1821" s="95">
        <f t="shared" si="586"/>
        <v>150</v>
      </c>
      <c r="D1821" s="95">
        <v>0</v>
      </c>
      <c r="E1821" s="95">
        <v>150</v>
      </c>
      <c r="F1821" s="95">
        <v>0</v>
      </c>
      <c r="G1821" s="95">
        <v>0</v>
      </c>
      <c r="H1821" s="95">
        <v>0</v>
      </c>
      <c r="I1821" s="95">
        <v>0</v>
      </c>
    </row>
    <row r="1822" spans="1:9">
      <c r="A1822" s="52" t="s">
        <v>34</v>
      </c>
      <c r="B1822" s="26" t="s">
        <v>19</v>
      </c>
      <c r="C1822" s="57">
        <f t="shared" si="581"/>
        <v>6201.25</v>
      </c>
      <c r="D1822" s="57">
        <f t="shared" ref="D1822:I1827" si="587">D1824</f>
        <v>1490.55</v>
      </c>
      <c r="E1822" s="57">
        <f t="shared" si="587"/>
        <v>639</v>
      </c>
      <c r="F1822" s="57">
        <f t="shared" si="587"/>
        <v>0</v>
      </c>
      <c r="G1822" s="57">
        <f t="shared" si="587"/>
        <v>0</v>
      </c>
      <c r="H1822" s="57">
        <f t="shared" si="587"/>
        <v>0</v>
      </c>
      <c r="I1822" s="57">
        <f t="shared" si="587"/>
        <v>4071.7</v>
      </c>
    </row>
    <row r="1823" spans="1:9">
      <c r="A1823" s="14" t="s">
        <v>49</v>
      </c>
      <c r="B1823" s="28" t="s">
        <v>20</v>
      </c>
      <c r="C1823" s="57">
        <f t="shared" si="581"/>
        <v>6201.25</v>
      </c>
      <c r="D1823" s="57">
        <f t="shared" si="587"/>
        <v>1490.55</v>
      </c>
      <c r="E1823" s="57">
        <f t="shared" si="587"/>
        <v>639</v>
      </c>
      <c r="F1823" s="57">
        <f t="shared" si="587"/>
        <v>0</v>
      </c>
      <c r="G1823" s="57">
        <f t="shared" si="587"/>
        <v>0</v>
      </c>
      <c r="H1823" s="57">
        <f t="shared" si="587"/>
        <v>0</v>
      </c>
      <c r="I1823" s="57">
        <f t="shared" si="587"/>
        <v>4071.7</v>
      </c>
    </row>
    <row r="1824" spans="1:9">
      <c r="A1824" s="21" t="s">
        <v>76</v>
      </c>
      <c r="B1824" s="8" t="s">
        <v>19</v>
      </c>
      <c r="C1824" s="57">
        <f t="shared" si="581"/>
        <v>6201.25</v>
      </c>
      <c r="D1824" s="57">
        <f t="shared" si="587"/>
        <v>1490.55</v>
      </c>
      <c r="E1824" s="57">
        <f t="shared" si="587"/>
        <v>639</v>
      </c>
      <c r="F1824" s="57">
        <f t="shared" si="587"/>
        <v>0</v>
      </c>
      <c r="G1824" s="57">
        <f t="shared" si="587"/>
        <v>0</v>
      </c>
      <c r="H1824" s="57">
        <f t="shared" si="587"/>
        <v>0</v>
      </c>
      <c r="I1824" s="57">
        <f t="shared" si="587"/>
        <v>4071.7</v>
      </c>
    </row>
    <row r="1825" spans="1:9">
      <c r="A1825" s="18"/>
      <c r="B1825" s="202" t="s">
        <v>20</v>
      </c>
      <c r="C1825" s="57">
        <f t="shared" si="581"/>
        <v>6201.25</v>
      </c>
      <c r="D1825" s="57">
        <f t="shared" si="587"/>
        <v>1490.55</v>
      </c>
      <c r="E1825" s="57">
        <f t="shared" si="587"/>
        <v>639</v>
      </c>
      <c r="F1825" s="57">
        <f t="shared" si="587"/>
        <v>0</v>
      </c>
      <c r="G1825" s="57">
        <f t="shared" si="587"/>
        <v>0</v>
      </c>
      <c r="H1825" s="57">
        <f t="shared" si="587"/>
        <v>0</v>
      </c>
      <c r="I1825" s="57">
        <f t="shared" si="587"/>
        <v>4071.7</v>
      </c>
    </row>
    <row r="1826" spans="1:9">
      <c r="A1826" s="30" t="s">
        <v>54</v>
      </c>
      <c r="B1826" s="26" t="s">
        <v>19</v>
      </c>
      <c r="C1826" s="57">
        <f t="shared" si="581"/>
        <v>6201.25</v>
      </c>
      <c r="D1826" s="57">
        <f t="shared" si="587"/>
        <v>1490.55</v>
      </c>
      <c r="E1826" s="71">
        <f t="shared" si="587"/>
        <v>639</v>
      </c>
      <c r="F1826" s="57">
        <f t="shared" si="587"/>
        <v>0</v>
      </c>
      <c r="G1826" s="57">
        <f t="shared" si="587"/>
        <v>0</v>
      </c>
      <c r="H1826" s="57">
        <f t="shared" si="587"/>
        <v>0</v>
      </c>
      <c r="I1826" s="57">
        <f t="shared" si="587"/>
        <v>4071.7</v>
      </c>
    </row>
    <row r="1827" spans="1:9">
      <c r="A1827" s="14"/>
      <c r="B1827" s="28" t="s">
        <v>20</v>
      </c>
      <c r="C1827" s="57">
        <f t="shared" si="581"/>
        <v>6201.25</v>
      </c>
      <c r="D1827" s="57">
        <f t="shared" si="587"/>
        <v>1490.55</v>
      </c>
      <c r="E1827" s="71">
        <f t="shared" si="587"/>
        <v>639</v>
      </c>
      <c r="F1827" s="57">
        <f t="shared" si="587"/>
        <v>0</v>
      </c>
      <c r="G1827" s="57">
        <f t="shared" si="587"/>
        <v>0</v>
      </c>
      <c r="H1827" s="57">
        <f t="shared" si="587"/>
        <v>0</v>
      </c>
      <c r="I1827" s="57">
        <f t="shared" si="587"/>
        <v>4071.7</v>
      </c>
    </row>
    <row r="1828" spans="1:9" s="112" customFormat="1">
      <c r="A1828" s="172" t="s">
        <v>51</v>
      </c>
      <c r="B1828" s="150" t="s">
        <v>19</v>
      </c>
      <c r="C1828" s="151">
        <f t="shared" si="581"/>
        <v>6201.25</v>
      </c>
      <c r="D1828" s="151">
        <f t="shared" ref="D1828:I1829" si="588">D1830+D1854+D1870+D1874+D1878</f>
        <v>1490.55</v>
      </c>
      <c r="E1828" s="151">
        <f t="shared" si="588"/>
        <v>639</v>
      </c>
      <c r="F1828" s="151">
        <f t="shared" si="588"/>
        <v>0</v>
      </c>
      <c r="G1828" s="151">
        <f t="shared" si="588"/>
        <v>0</v>
      </c>
      <c r="H1828" s="151">
        <f t="shared" si="588"/>
        <v>0</v>
      </c>
      <c r="I1828" s="151">
        <f t="shared" si="588"/>
        <v>4071.7</v>
      </c>
    </row>
    <row r="1829" spans="1:9" s="112" customFormat="1">
      <c r="A1829" s="164"/>
      <c r="B1829" s="153" t="s">
        <v>20</v>
      </c>
      <c r="C1829" s="151">
        <f t="shared" si="581"/>
        <v>6201.25</v>
      </c>
      <c r="D1829" s="151">
        <f t="shared" si="588"/>
        <v>1490.55</v>
      </c>
      <c r="E1829" s="151">
        <f t="shared" si="588"/>
        <v>639</v>
      </c>
      <c r="F1829" s="151">
        <f t="shared" si="588"/>
        <v>0</v>
      </c>
      <c r="G1829" s="151">
        <f t="shared" si="588"/>
        <v>0</v>
      </c>
      <c r="H1829" s="151">
        <f t="shared" si="588"/>
        <v>0</v>
      </c>
      <c r="I1829" s="151">
        <f t="shared" si="588"/>
        <v>4071.7</v>
      </c>
    </row>
    <row r="1830" spans="1:9" s="147" customFormat="1">
      <c r="A1830" s="168" t="s">
        <v>93</v>
      </c>
      <c r="B1830" s="170" t="s">
        <v>19</v>
      </c>
      <c r="C1830" s="146">
        <f t="shared" si="581"/>
        <v>594</v>
      </c>
      <c r="D1830" s="146">
        <f>D1832+D1834+D1836+D1838+D1840+D1842+D1844+D1846+D1848+D1850+D1852</f>
        <v>339</v>
      </c>
      <c r="E1830" s="146">
        <f t="shared" ref="E1830:I1830" si="589">E1832+E1834+E1836+E1838+E1840+E1842+E1844+E1846+E1848+E1850+E1852</f>
        <v>255</v>
      </c>
      <c r="F1830" s="146">
        <f t="shared" si="589"/>
        <v>0</v>
      </c>
      <c r="G1830" s="146">
        <f t="shared" si="589"/>
        <v>0</v>
      </c>
      <c r="H1830" s="146">
        <f t="shared" si="589"/>
        <v>0</v>
      </c>
      <c r="I1830" s="146">
        <f t="shared" si="589"/>
        <v>0</v>
      </c>
    </row>
    <row r="1831" spans="1:9" s="147" customFormat="1">
      <c r="A1831" s="171"/>
      <c r="B1831" s="148" t="s">
        <v>20</v>
      </c>
      <c r="C1831" s="146">
        <f t="shared" si="581"/>
        <v>594</v>
      </c>
      <c r="D1831" s="146">
        <f>D1833+D1835+D1837+D1839+D1841+D1843+D1845+D1847+D1849+D1851+D1853</f>
        <v>339</v>
      </c>
      <c r="E1831" s="146">
        <f t="shared" ref="E1831:I1831" si="590">E1833+E1835+E1837+E1839+E1841+E1843+E1845+E1847+E1849+E1851+E1853</f>
        <v>255</v>
      </c>
      <c r="F1831" s="146">
        <f t="shared" si="590"/>
        <v>0</v>
      </c>
      <c r="G1831" s="146">
        <f t="shared" si="590"/>
        <v>0</v>
      </c>
      <c r="H1831" s="146">
        <f t="shared" si="590"/>
        <v>0</v>
      </c>
      <c r="I1831" s="146">
        <f t="shared" si="590"/>
        <v>0</v>
      </c>
    </row>
    <row r="1832" spans="1:9" s="121" customFormat="1">
      <c r="A1832" s="361" t="s">
        <v>94</v>
      </c>
      <c r="B1832" s="132" t="s">
        <v>19</v>
      </c>
      <c r="C1832" s="95">
        <f t="shared" si="581"/>
        <v>54</v>
      </c>
      <c r="D1832" s="95">
        <v>54</v>
      </c>
      <c r="E1832" s="95">
        <v>0</v>
      </c>
      <c r="F1832" s="95">
        <v>0</v>
      </c>
      <c r="G1832" s="95">
        <v>0</v>
      </c>
      <c r="H1832" s="95">
        <v>0</v>
      </c>
      <c r="I1832" s="95">
        <v>0</v>
      </c>
    </row>
    <row r="1833" spans="1:9" s="121" customFormat="1">
      <c r="A1833" s="133"/>
      <c r="B1833" s="134" t="s">
        <v>20</v>
      </c>
      <c r="C1833" s="95">
        <f t="shared" si="581"/>
        <v>54</v>
      </c>
      <c r="D1833" s="95">
        <v>54</v>
      </c>
      <c r="E1833" s="95">
        <v>0</v>
      </c>
      <c r="F1833" s="95">
        <v>0</v>
      </c>
      <c r="G1833" s="95">
        <v>0</v>
      </c>
      <c r="H1833" s="95">
        <v>0</v>
      </c>
      <c r="I1833" s="95">
        <v>0</v>
      </c>
    </row>
    <row r="1834" spans="1:9" s="121" customFormat="1" ht="25.5">
      <c r="A1834" s="361" t="s">
        <v>95</v>
      </c>
      <c r="B1834" s="132" t="s">
        <v>19</v>
      </c>
      <c r="C1834" s="95">
        <f t="shared" si="581"/>
        <v>24</v>
      </c>
      <c r="D1834" s="95">
        <v>24</v>
      </c>
      <c r="E1834" s="95">
        <v>0</v>
      </c>
      <c r="F1834" s="95">
        <v>0</v>
      </c>
      <c r="G1834" s="95">
        <v>0</v>
      </c>
      <c r="H1834" s="95">
        <v>0</v>
      </c>
      <c r="I1834" s="95">
        <v>0</v>
      </c>
    </row>
    <row r="1835" spans="1:9" s="121" customFormat="1">
      <c r="A1835" s="133"/>
      <c r="B1835" s="134" t="s">
        <v>20</v>
      </c>
      <c r="C1835" s="95">
        <f t="shared" si="581"/>
        <v>24</v>
      </c>
      <c r="D1835" s="95">
        <v>24</v>
      </c>
      <c r="E1835" s="95">
        <v>0</v>
      </c>
      <c r="F1835" s="95">
        <v>0</v>
      </c>
      <c r="G1835" s="95">
        <v>0</v>
      </c>
      <c r="H1835" s="95">
        <v>0</v>
      </c>
      <c r="I1835" s="95">
        <v>0</v>
      </c>
    </row>
    <row r="1836" spans="1:9" s="121" customFormat="1" ht="38.25">
      <c r="A1836" s="361" t="s">
        <v>96</v>
      </c>
      <c r="B1836" s="132" t="s">
        <v>19</v>
      </c>
      <c r="C1836" s="95">
        <f t="shared" si="581"/>
        <v>17</v>
      </c>
      <c r="D1836" s="95">
        <v>17</v>
      </c>
      <c r="E1836" s="95">
        <v>0</v>
      </c>
      <c r="F1836" s="95">
        <v>0</v>
      </c>
      <c r="G1836" s="95">
        <v>0</v>
      </c>
      <c r="H1836" s="95">
        <v>0</v>
      </c>
      <c r="I1836" s="95">
        <v>0</v>
      </c>
    </row>
    <row r="1837" spans="1:9" s="121" customFormat="1">
      <c r="A1837" s="133"/>
      <c r="B1837" s="134" t="s">
        <v>20</v>
      </c>
      <c r="C1837" s="95">
        <f t="shared" si="581"/>
        <v>17</v>
      </c>
      <c r="D1837" s="95">
        <v>17</v>
      </c>
      <c r="E1837" s="95">
        <v>0</v>
      </c>
      <c r="F1837" s="95">
        <v>0</v>
      </c>
      <c r="G1837" s="95">
        <v>0</v>
      </c>
      <c r="H1837" s="95">
        <v>0</v>
      </c>
      <c r="I1837" s="95">
        <v>0</v>
      </c>
    </row>
    <row r="1838" spans="1:9" s="121" customFormat="1" ht="39" customHeight="1">
      <c r="A1838" s="361" t="s">
        <v>97</v>
      </c>
      <c r="B1838" s="132" t="s">
        <v>19</v>
      </c>
      <c r="C1838" s="95">
        <f t="shared" si="581"/>
        <v>31</v>
      </c>
      <c r="D1838" s="95">
        <v>31</v>
      </c>
      <c r="E1838" s="95">
        <v>0</v>
      </c>
      <c r="F1838" s="95">
        <v>0</v>
      </c>
      <c r="G1838" s="95">
        <v>0</v>
      </c>
      <c r="H1838" s="95">
        <v>0</v>
      </c>
      <c r="I1838" s="95">
        <v>0</v>
      </c>
    </row>
    <row r="1839" spans="1:9" s="121" customFormat="1">
      <c r="A1839" s="133"/>
      <c r="B1839" s="134" t="s">
        <v>20</v>
      </c>
      <c r="C1839" s="95">
        <f t="shared" si="581"/>
        <v>31</v>
      </c>
      <c r="D1839" s="95">
        <v>31</v>
      </c>
      <c r="E1839" s="95">
        <v>0</v>
      </c>
      <c r="F1839" s="95">
        <v>0</v>
      </c>
      <c r="G1839" s="95">
        <v>0</v>
      </c>
      <c r="H1839" s="95">
        <v>0</v>
      </c>
      <c r="I1839" s="95">
        <v>0</v>
      </c>
    </row>
    <row r="1840" spans="1:9" s="121" customFormat="1" ht="25.5">
      <c r="A1840" s="361" t="s">
        <v>98</v>
      </c>
      <c r="B1840" s="132" t="s">
        <v>19</v>
      </c>
      <c r="C1840" s="95">
        <f t="shared" si="581"/>
        <v>7</v>
      </c>
      <c r="D1840" s="95">
        <v>7</v>
      </c>
      <c r="E1840" s="95">
        <v>0</v>
      </c>
      <c r="F1840" s="95">
        <v>0</v>
      </c>
      <c r="G1840" s="95">
        <v>0</v>
      </c>
      <c r="H1840" s="95">
        <v>0</v>
      </c>
      <c r="I1840" s="95">
        <v>0</v>
      </c>
    </row>
    <row r="1841" spans="1:9" s="121" customFormat="1">
      <c r="A1841" s="133"/>
      <c r="B1841" s="134" t="s">
        <v>20</v>
      </c>
      <c r="C1841" s="95">
        <f t="shared" si="581"/>
        <v>7</v>
      </c>
      <c r="D1841" s="95">
        <v>7</v>
      </c>
      <c r="E1841" s="95">
        <v>0</v>
      </c>
      <c r="F1841" s="95">
        <v>0</v>
      </c>
      <c r="G1841" s="95">
        <v>0</v>
      </c>
      <c r="H1841" s="95">
        <v>0</v>
      </c>
      <c r="I1841" s="95">
        <v>0</v>
      </c>
    </row>
    <row r="1842" spans="1:9" s="121" customFormat="1" ht="25.5">
      <c r="A1842" s="361" t="s">
        <v>99</v>
      </c>
      <c r="B1842" s="132" t="s">
        <v>19</v>
      </c>
      <c r="C1842" s="95">
        <f t="shared" si="581"/>
        <v>21</v>
      </c>
      <c r="D1842" s="95">
        <v>21</v>
      </c>
      <c r="E1842" s="95">
        <v>0</v>
      </c>
      <c r="F1842" s="95">
        <v>0</v>
      </c>
      <c r="G1842" s="95">
        <v>0</v>
      </c>
      <c r="H1842" s="95">
        <v>0</v>
      </c>
      <c r="I1842" s="95">
        <v>0</v>
      </c>
    </row>
    <row r="1843" spans="1:9" s="121" customFormat="1">
      <c r="A1843" s="133"/>
      <c r="B1843" s="134" t="s">
        <v>20</v>
      </c>
      <c r="C1843" s="95">
        <f t="shared" si="581"/>
        <v>21</v>
      </c>
      <c r="D1843" s="95">
        <v>21</v>
      </c>
      <c r="E1843" s="95">
        <v>0</v>
      </c>
      <c r="F1843" s="95">
        <v>0</v>
      </c>
      <c r="G1843" s="95">
        <v>0</v>
      </c>
      <c r="H1843" s="95">
        <v>0</v>
      </c>
      <c r="I1843" s="95">
        <v>0</v>
      </c>
    </row>
    <row r="1844" spans="1:9" s="121" customFormat="1" ht="38.25">
      <c r="A1844" s="361" t="s">
        <v>100</v>
      </c>
      <c r="B1844" s="132" t="s">
        <v>19</v>
      </c>
      <c r="C1844" s="95">
        <f t="shared" si="581"/>
        <v>7</v>
      </c>
      <c r="D1844" s="95">
        <v>7</v>
      </c>
      <c r="E1844" s="95">
        <v>0</v>
      </c>
      <c r="F1844" s="95">
        <v>0</v>
      </c>
      <c r="G1844" s="95">
        <v>0</v>
      </c>
      <c r="H1844" s="95">
        <v>0</v>
      </c>
      <c r="I1844" s="95">
        <v>0</v>
      </c>
    </row>
    <row r="1845" spans="1:9" s="121" customFormat="1">
      <c r="A1845" s="133"/>
      <c r="B1845" s="134" t="s">
        <v>20</v>
      </c>
      <c r="C1845" s="95">
        <f t="shared" si="581"/>
        <v>7</v>
      </c>
      <c r="D1845" s="95">
        <v>7</v>
      </c>
      <c r="E1845" s="95">
        <v>0</v>
      </c>
      <c r="F1845" s="95">
        <v>0</v>
      </c>
      <c r="G1845" s="95">
        <v>0</v>
      </c>
      <c r="H1845" s="95">
        <v>0</v>
      </c>
      <c r="I1845" s="95">
        <v>0</v>
      </c>
    </row>
    <row r="1846" spans="1:9" s="121" customFormat="1" ht="25.5">
      <c r="A1846" s="361" t="s">
        <v>101</v>
      </c>
      <c r="B1846" s="132" t="s">
        <v>19</v>
      </c>
      <c r="C1846" s="95">
        <f t="shared" si="581"/>
        <v>21</v>
      </c>
      <c r="D1846" s="95">
        <v>21</v>
      </c>
      <c r="E1846" s="95">
        <v>0</v>
      </c>
      <c r="F1846" s="95">
        <v>0</v>
      </c>
      <c r="G1846" s="95">
        <v>0</v>
      </c>
      <c r="H1846" s="95">
        <v>0</v>
      </c>
      <c r="I1846" s="95">
        <v>0</v>
      </c>
    </row>
    <row r="1847" spans="1:9" s="121" customFormat="1">
      <c r="A1847" s="133"/>
      <c r="B1847" s="134" t="s">
        <v>20</v>
      </c>
      <c r="C1847" s="95">
        <f t="shared" si="581"/>
        <v>21</v>
      </c>
      <c r="D1847" s="95">
        <v>21</v>
      </c>
      <c r="E1847" s="95">
        <v>0</v>
      </c>
      <c r="F1847" s="95">
        <v>0</v>
      </c>
      <c r="G1847" s="95">
        <v>0</v>
      </c>
      <c r="H1847" s="95">
        <v>0</v>
      </c>
      <c r="I1847" s="95">
        <v>0</v>
      </c>
    </row>
    <row r="1848" spans="1:9" s="253" customFormat="1" ht="40.5" customHeight="1">
      <c r="A1848" s="340" t="s">
        <v>215</v>
      </c>
      <c r="B1848" s="132" t="s">
        <v>19</v>
      </c>
      <c r="C1848" s="95">
        <f t="shared" si="581"/>
        <v>157</v>
      </c>
      <c r="D1848" s="95">
        <v>157</v>
      </c>
      <c r="E1848" s="95">
        <v>0</v>
      </c>
      <c r="F1848" s="95">
        <v>0</v>
      </c>
      <c r="G1848" s="95">
        <v>0</v>
      </c>
      <c r="H1848" s="95">
        <v>0</v>
      </c>
      <c r="I1848" s="95">
        <v>0</v>
      </c>
    </row>
    <row r="1849" spans="1:9" s="121" customFormat="1">
      <c r="A1849" s="133"/>
      <c r="B1849" s="134" t="s">
        <v>20</v>
      </c>
      <c r="C1849" s="95">
        <f t="shared" si="581"/>
        <v>157</v>
      </c>
      <c r="D1849" s="95">
        <v>157</v>
      </c>
      <c r="E1849" s="95">
        <v>0</v>
      </c>
      <c r="F1849" s="95">
        <v>0</v>
      </c>
      <c r="G1849" s="95">
        <v>0</v>
      </c>
      <c r="H1849" s="95">
        <v>0</v>
      </c>
      <c r="I1849" s="95">
        <v>0</v>
      </c>
    </row>
    <row r="1850" spans="1:9" s="274" customFormat="1" ht="44.25" customHeight="1">
      <c r="A1850" s="677" t="s">
        <v>403</v>
      </c>
      <c r="B1850" s="413" t="s">
        <v>19</v>
      </c>
      <c r="C1850" s="312">
        <f t="shared" si="581"/>
        <v>135</v>
      </c>
      <c r="D1850" s="312">
        <v>0</v>
      </c>
      <c r="E1850" s="312">
        <v>135</v>
      </c>
      <c r="F1850" s="312">
        <v>0</v>
      </c>
      <c r="G1850" s="312">
        <v>0</v>
      </c>
      <c r="H1850" s="312">
        <v>0</v>
      </c>
      <c r="I1850" s="312">
        <v>0</v>
      </c>
    </row>
    <row r="1851" spans="1:9" s="121" customFormat="1">
      <c r="A1851" s="133"/>
      <c r="B1851" s="134" t="s">
        <v>20</v>
      </c>
      <c r="C1851" s="95">
        <f t="shared" si="581"/>
        <v>135</v>
      </c>
      <c r="D1851" s="95">
        <v>0</v>
      </c>
      <c r="E1851" s="95">
        <v>135</v>
      </c>
      <c r="F1851" s="95">
        <v>0</v>
      </c>
      <c r="G1851" s="95">
        <v>0</v>
      </c>
      <c r="H1851" s="95">
        <v>0</v>
      </c>
      <c r="I1851" s="95">
        <v>0</v>
      </c>
    </row>
    <row r="1852" spans="1:9" s="253" customFormat="1" ht="30.75" customHeight="1">
      <c r="A1852" s="552" t="s">
        <v>974</v>
      </c>
      <c r="B1852" s="132" t="s">
        <v>19</v>
      </c>
      <c r="C1852" s="95">
        <f t="shared" ref="C1852:C1853" si="591">D1852+E1852+F1852+G1852+H1852+I1852</f>
        <v>120</v>
      </c>
      <c r="D1852" s="95">
        <v>0</v>
      </c>
      <c r="E1852" s="95">
        <v>120</v>
      </c>
      <c r="F1852" s="95">
        <v>0</v>
      </c>
      <c r="G1852" s="95">
        <v>0</v>
      </c>
      <c r="H1852" s="95">
        <v>0</v>
      </c>
      <c r="I1852" s="95">
        <v>0</v>
      </c>
    </row>
    <row r="1853" spans="1:9" s="121" customFormat="1">
      <c r="A1853" s="133"/>
      <c r="B1853" s="134" t="s">
        <v>20</v>
      </c>
      <c r="C1853" s="95">
        <f t="shared" si="591"/>
        <v>120</v>
      </c>
      <c r="D1853" s="95">
        <v>0</v>
      </c>
      <c r="E1853" s="95">
        <v>120</v>
      </c>
      <c r="F1853" s="95">
        <v>0</v>
      </c>
      <c r="G1853" s="95">
        <v>0</v>
      </c>
      <c r="H1853" s="95">
        <v>0</v>
      </c>
      <c r="I1853" s="95">
        <v>0</v>
      </c>
    </row>
    <row r="1854" spans="1:9" s="147" customFormat="1">
      <c r="A1854" s="168" t="s">
        <v>138</v>
      </c>
      <c r="B1854" s="170" t="s">
        <v>19</v>
      </c>
      <c r="C1854" s="146">
        <f t="shared" si="581"/>
        <v>5237.25</v>
      </c>
      <c r="D1854" s="146">
        <f>D1856+D1858+D1860+D1862+D1864+D1866+D1868</f>
        <v>901.55</v>
      </c>
      <c r="E1854" s="146">
        <f t="shared" ref="E1854:I1854" si="592">E1856+E1858+E1860+E1862+E1864+E1866+E1868</f>
        <v>264</v>
      </c>
      <c r="F1854" s="146">
        <f t="shared" si="592"/>
        <v>0</v>
      </c>
      <c r="G1854" s="146">
        <f t="shared" si="592"/>
        <v>0</v>
      </c>
      <c r="H1854" s="146">
        <f t="shared" si="592"/>
        <v>0</v>
      </c>
      <c r="I1854" s="146">
        <f t="shared" si="592"/>
        <v>4071.7</v>
      </c>
    </row>
    <row r="1855" spans="1:9" s="147" customFormat="1">
      <c r="A1855" s="171"/>
      <c r="B1855" s="148" t="s">
        <v>20</v>
      </c>
      <c r="C1855" s="146">
        <f t="shared" si="581"/>
        <v>5237.25</v>
      </c>
      <c r="D1855" s="146">
        <f>D1857+D1859+D1861+D1863+D1865+D1867+D1869</f>
        <v>901.55</v>
      </c>
      <c r="E1855" s="146">
        <f t="shared" ref="E1855:I1855" si="593">E1857+E1859+E1861+E1863+E1865+E1867+E1869</f>
        <v>264</v>
      </c>
      <c r="F1855" s="146">
        <f t="shared" si="593"/>
        <v>0</v>
      </c>
      <c r="G1855" s="146">
        <f t="shared" si="593"/>
        <v>0</v>
      </c>
      <c r="H1855" s="146">
        <f t="shared" si="593"/>
        <v>0</v>
      </c>
      <c r="I1855" s="146">
        <f t="shared" si="593"/>
        <v>4071.7</v>
      </c>
    </row>
    <row r="1856" spans="1:9" s="309" customFormat="1" ht="25.5">
      <c r="A1856" s="306" t="s">
        <v>104</v>
      </c>
      <c r="B1856" s="307" t="s">
        <v>19</v>
      </c>
      <c r="C1856" s="308">
        <f t="shared" si="581"/>
        <v>140</v>
      </c>
      <c r="D1856" s="308">
        <f>200-60</f>
        <v>140</v>
      </c>
      <c r="E1856" s="308">
        <v>0</v>
      </c>
      <c r="F1856" s="308">
        <v>0</v>
      </c>
      <c r="G1856" s="308">
        <v>0</v>
      </c>
      <c r="H1856" s="308">
        <v>0</v>
      </c>
      <c r="I1856" s="308">
        <v>0</v>
      </c>
    </row>
    <row r="1857" spans="1:15" s="309" customFormat="1">
      <c r="A1857" s="310"/>
      <c r="B1857" s="311" t="s">
        <v>20</v>
      </c>
      <c r="C1857" s="308">
        <f t="shared" si="581"/>
        <v>140</v>
      </c>
      <c r="D1857" s="308">
        <f>200-60</f>
        <v>140</v>
      </c>
      <c r="E1857" s="308">
        <v>0</v>
      </c>
      <c r="F1857" s="308">
        <v>0</v>
      </c>
      <c r="G1857" s="308">
        <v>0</v>
      </c>
      <c r="H1857" s="308">
        <v>0</v>
      </c>
      <c r="I1857" s="308">
        <v>0</v>
      </c>
      <c r="J1857" s="309" t="s">
        <v>249</v>
      </c>
    </row>
    <row r="1858" spans="1:15" s="121" customFormat="1" ht="51">
      <c r="A1858" s="76" t="s">
        <v>143</v>
      </c>
      <c r="B1858" s="132" t="s">
        <v>19</v>
      </c>
      <c r="C1858" s="95">
        <f t="shared" si="581"/>
        <v>151</v>
      </c>
      <c r="D1858" s="95">
        <v>151</v>
      </c>
      <c r="E1858" s="95">
        <v>0</v>
      </c>
      <c r="F1858" s="95">
        <v>0</v>
      </c>
      <c r="G1858" s="95">
        <v>0</v>
      </c>
      <c r="H1858" s="95">
        <v>0</v>
      </c>
      <c r="I1858" s="95">
        <v>0</v>
      </c>
    </row>
    <row r="1859" spans="1:15" s="121" customFormat="1">
      <c r="A1859" s="46"/>
      <c r="B1859" s="134" t="s">
        <v>20</v>
      </c>
      <c r="C1859" s="95">
        <f t="shared" si="581"/>
        <v>151</v>
      </c>
      <c r="D1859" s="95">
        <v>151</v>
      </c>
      <c r="E1859" s="95">
        <v>0</v>
      </c>
      <c r="F1859" s="95">
        <v>0</v>
      </c>
      <c r="G1859" s="95">
        <v>0</v>
      </c>
      <c r="H1859" s="95">
        <v>0</v>
      </c>
      <c r="I1859" s="95">
        <v>0</v>
      </c>
    </row>
    <row r="1860" spans="1:15" s="322" customFormat="1" ht="51">
      <c r="A1860" s="558" t="s">
        <v>192</v>
      </c>
      <c r="B1860" s="398" t="s">
        <v>19</v>
      </c>
      <c r="C1860" s="250">
        <f t="shared" si="581"/>
        <v>195.25</v>
      </c>
      <c r="D1860" s="250">
        <f>65.54+129.71</f>
        <v>195.25</v>
      </c>
      <c r="E1860" s="250">
        <v>0</v>
      </c>
      <c r="F1860" s="250">
        <v>0</v>
      </c>
      <c r="G1860" s="250">
        <v>0</v>
      </c>
      <c r="H1860" s="250">
        <v>0</v>
      </c>
      <c r="I1860" s="250">
        <v>0</v>
      </c>
    </row>
    <row r="1861" spans="1:15" s="121" customFormat="1">
      <c r="A1861" s="453"/>
      <c r="B1861" s="317" t="s">
        <v>20</v>
      </c>
      <c r="C1861" s="101">
        <f t="shared" si="581"/>
        <v>195.25</v>
      </c>
      <c r="D1861" s="101">
        <f>65.54+129.71</f>
        <v>195.25</v>
      </c>
      <c r="E1861" s="101">
        <v>0</v>
      </c>
      <c r="F1861" s="101">
        <v>0</v>
      </c>
      <c r="G1861" s="101">
        <v>0</v>
      </c>
      <c r="H1861" s="101">
        <v>0</v>
      </c>
      <c r="I1861" s="101">
        <v>0</v>
      </c>
    </row>
    <row r="1862" spans="1:15" s="326" customFormat="1" ht="15">
      <c r="A1862" s="393" t="s">
        <v>235</v>
      </c>
      <c r="B1862" s="398" t="s">
        <v>19</v>
      </c>
      <c r="C1862" s="250">
        <f t="shared" si="581"/>
        <v>54</v>
      </c>
      <c r="D1862" s="250">
        <v>54</v>
      </c>
      <c r="E1862" s="250">
        <v>0</v>
      </c>
      <c r="F1862" s="250">
        <v>0</v>
      </c>
      <c r="G1862" s="250">
        <v>0</v>
      </c>
      <c r="H1862" s="250">
        <v>0</v>
      </c>
      <c r="I1862" s="250">
        <v>0</v>
      </c>
    </row>
    <row r="1863" spans="1:15" s="121" customFormat="1">
      <c r="A1863" s="46"/>
      <c r="B1863" s="134" t="s">
        <v>20</v>
      </c>
      <c r="C1863" s="95">
        <f t="shared" si="581"/>
        <v>54</v>
      </c>
      <c r="D1863" s="95">
        <v>54</v>
      </c>
      <c r="E1863" s="95">
        <v>0</v>
      </c>
      <c r="F1863" s="95">
        <v>0</v>
      </c>
      <c r="G1863" s="95">
        <v>0</v>
      </c>
      <c r="H1863" s="95">
        <v>0</v>
      </c>
      <c r="I1863" s="95">
        <v>0</v>
      </c>
    </row>
    <row r="1864" spans="1:15" s="326" customFormat="1" ht="31.5">
      <c r="A1864" s="403" t="s">
        <v>236</v>
      </c>
      <c r="B1864" s="398" t="s">
        <v>19</v>
      </c>
      <c r="C1864" s="250">
        <f t="shared" si="581"/>
        <v>40</v>
      </c>
      <c r="D1864" s="250">
        <v>40</v>
      </c>
      <c r="E1864" s="250">
        <v>0</v>
      </c>
      <c r="F1864" s="250">
        <v>0</v>
      </c>
      <c r="G1864" s="250">
        <v>0</v>
      </c>
      <c r="H1864" s="250">
        <v>0</v>
      </c>
      <c r="I1864" s="250">
        <v>0</v>
      </c>
      <c r="J1864" s="861"/>
      <c r="K1864" s="862"/>
      <c r="L1864" s="862"/>
      <c r="M1864" s="862"/>
      <c r="N1864" s="862"/>
      <c r="O1864" s="862"/>
    </row>
    <row r="1865" spans="1:15" s="121" customFormat="1">
      <c r="A1865" s="46"/>
      <c r="B1865" s="134" t="s">
        <v>20</v>
      </c>
      <c r="C1865" s="95">
        <f t="shared" si="581"/>
        <v>40</v>
      </c>
      <c r="D1865" s="95">
        <v>40</v>
      </c>
      <c r="E1865" s="95">
        <v>0</v>
      </c>
      <c r="F1865" s="95">
        <v>0</v>
      </c>
      <c r="G1865" s="95">
        <v>0</v>
      </c>
      <c r="H1865" s="95">
        <v>0</v>
      </c>
      <c r="I1865" s="95">
        <v>0</v>
      </c>
      <c r="J1865" s="862"/>
      <c r="K1865" s="862"/>
      <c r="L1865" s="862"/>
      <c r="M1865" s="862"/>
      <c r="N1865" s="862"/>
      <c r="O1865" s="862"/>
    </row>
    <row r="1866" spans="1:15" s="326" customFormat="1" ht="30">
      <c r="A1866" s="368" t="s">
        <v>248</v>
      </c>
      <c r="B1866" s="398" t="s">
        <v>19</v>
      </c>
      <c r="C1866" s="250">
        <f t="shared" si="581"/>
        <v>4393</v>
      </c>
      <c r="D1866" s="95">
        <v>321.3</v>
      </c>
      <c r="E1866" s="250">
        <v>0</v>
      </c>
      <c r="F1866" s="250">
        <v>0</v>
      </c>
      <c r="G1866" s="250">
        <v>0</v>
      </c>
      <c r="H1866" s="250">
        <v>0</v>
      </c>
      <c r="I1866" s="95">
        <f>4393-321.3</f>
        <v>4071.7</v>
      </c>
    </row>
    <row r="1867" spans="1:15" s="121" customFormat="1">
      <c r="A1867" s="46"/>
      <c r="B1867" s="134" t="s">
        <v>20</v>
      </c>
      <c r="C1867" s="95">
        <f t="shared" si="581"/>
        <v>4393</v>
      </c>
      <c r="D1867" s="95">
        <v>321.3</v>
      </c>
      <c r="E1867" s="250">
        <v>0</v>
      </c>
      <c r="F1867" s="95">
        <v>0</v>
      </c>
      <c r="G1867" s="95">
        <v>0</v>
      </c>
      <c r="H1867" s="95">
        <v>0</v>
      </c>
      <c r="I1867" s="95">
        <f>4393-321.3</f>
        <v>4071.7</v>
      </c>
    </row>
    <row r="1868" spans="1:15" s="322" customFormat="1" ht="52.5" customHeight="1">
      <c r="A1868" s="558" t="s">
        <v>903</v>
      </c>
      <c r="B1868" s="398" t="s">
        <v>19</v>
      </c>
      <c r="C1868" s="250">
        <f t="shared" ref="C1868:C1869" si="594">D1868+E1868+F1868+G1868+H1868+I1868</f>
        <v>264</v>
      </c>
      <c r="D1868" s="250">
        <v>0</v>
      </c>
      <c r="E1868" s="250">
        <v>264</v>
      </c>
      <c r="F1868" s="250">
        <v>0</v>
      </c>
      <c r="G1868" s="250">
        <v>0</v>
      </c>
      <c r="H1868" s="250">
        <v>0</v>
      </c>
      <c r="I1868" s="250">
        <v>0</v>
      </c>
    </row>
    <row r="1869" spans="1:15" s="121" customFormat="1">
      <c r="A1869" s="453"/>
      <c r="B1869" s="317" t="s">
        <v>20</v>
      </c>
      <c r="C1869" s="101">
        <f t="shared" si="594"/>
        <v>264</v>
      </c>
      <c r="D1869" s="101">
        <v>0</v>
      </c>
      <c r="E1869" s="101">
        <v>264</v>
      </c>
      <c r="F1869" s="101">
        <v>0</v>
      </c>
      <c r="G1869" s="101">
        <v>0</v>
      </c>
      <c r="H1869" s="101">
        <v>0</v>
      </c>
      <c r="I1869" s="101">
        <v>0</v>
      </c>
    </row>
    <row r="1870" spans="1:15" s="147" customFormat="1">
      <c r="A1870" s="168" t="s">
        <v>139</v>
      </c>
      <c r="B1870" s="170" t="s">
        <v>19</v>
      </c>
      <c r="C1870" s="146">
        <f t="shared" si="581"/>
        <v>30</v>
      </c>
      <c r="D1870" s="146">
        <f>D1872</f>
        <v>30</v>
      </c>
      <c r="E1870" s="146">
        <f t="shared" ref="E1870:I1871" si="595">E1872</f>
        <v>0</v>
      </c>
      <c r="F1870" s="146">
        <f t="shared" si="595"/>
        <v>0</v>
      </c>
      <c r="G1870" s="146">
        <f t="shared" si="595"/>
        <v>0</v>
      </c>
      <c r="H1870" s="146">
        <f t="shared" si="595"/>
        <v>0</v>
      </c>
      <c r="I1870" s="146">
        <f t="shared" si="595"/>
        <v>0</v>
      </c>
    </row>
    <row r="1871" spans="1:15" s="147" customFormat="1">
      <c r="A1871" s="171"/>
      <c r="B1871" s="148" t="s">
        <v>20</v>
      </c>
      <c r="C1871" s="146">
        <f t="shared" si="581"/>
        <v>30</v>
      </c>
      <c r="D1871" s="146">
        <f>D1873</f>
        <v>30</v>
      </c>
      <c r="E1871" s="146">
        <f t="shared" si="595"/>
        <v>0</v>
      </c>
      <c r="F1871" s="146">
        <f t="shared" si="595"/>
        <v>0</v>
      </c>
      <c r="G1871" s="146">
        <f t="shared" si="595"/>
        <v>0</v>
      </c>
      <c r="H1871" s="146">
        <f t="shared" si="595"/>
        <v>0</v>
      </c>
      <c r="I1871" s="146">
        <f t="shared" si="595"/>
        <v>0</v>
      </c>
    </row>
    <row r="1872" spans="1:15" s="253" customFormat="1">
      <c r="A1872" s="333" t="s">
        <v>159</v>
      </c>
      <c r="B1872" s="132" t="s">
        <v>19</v>
      </c>
      <c r="C1872" s="95">
        <f t="shared" si="581"/>
        <v>30</v>
      </c>
      <c r="D1872" s="95">
        <v>30</v>
      </c>
      <c r="E1872" s="95">
        <v>0</v>
      </c>
      <c r="F1872" s="95">
        <v>0</v>
      </c>
      <c r="G1872" s="95">
        <v>0</v>
      </c>
      <c r="H1872" s="95">
        <v>0</v>
      </c>
      <c r="I1872" s="95">
        <v>0</v>
      </c>
      <c r="J1872" s="275"/>
    </row>
    <row r="1873" spans="1:10" s="253" customFormat="1">
      <c r="A1873" s="133"/>
      <c r="B1873" s="134" t="s">
        <v>20</v>
      </c>
      <c r="C1873" s="95">
        <f t="shared" si="581"/>
        <v>30</v>
      </c>
      <c r="D1873" s="95">
        <v>30</v>
      </c>
      <c r="E1873" s="95">
        <v>0</v>
      </c>
      <c r="F1873" s="95">
        <v>0</v>
      </c>
      <c r="G1873" s="95">
        <v>0</v>
      </c>
      <c r="H1873" s="95">
        <v>0</v>
      </c>
      <c r="I1873" s="95">
        <v>0</v>
      </c>
      <c r="J1873" s="275"/>
    </row>
    <row r="1874" spans="1:10" s="121" customFormat="1">
      <c r="A1874" s="63" t="s">
        <v>216</v>
      </c>
      <c r="B1874" s="132" t="s">
        <v>19</v>
      </c>
      <c r="C1874" s="95">
        <f t="shared" si="581"/>
        <v>158</v>
      </c>
      <c r="D1874" s="95">
        <f>D1876</f>
        <v>158</v>
      </c>
      <c r="E1874" s="95">
        <f t="shared" ref="E1874:I1875" si="596">E1876</f>
        <v>0</v>
      </c>
      <c r="F1874" s="95">
        <f t="shared" si="596"/>
        <v>0</v>
      </c>
      <c r="G1874" s="95">
        <f t="shared" si="596"/>
        <v>0</v>
      </c>
      <c r="H1874" s="95">
        <f t="shared" si="596"/>
        <v>0</v>
      </c>
      <c r="I1874" s="95">
        <f t="shared" si="596"/>
        <v>0</v>
      </c>
    </row>
    <row r="1875" spans="1:10" s="121" customFormat="1">
      <c r="A1875" s="133"/>
      <c r="B1875" s="134" t="s">
        <v>20</v>
      </c>
      <c r="C1875" s="95">
        <f t="shared" si="581"/>
        <v>158</v>
      </c>
      <c r="D1875" s="95">
        <f>D1877</f>
        <v>158</v>
      </c>
      <c r="E1875" s="95">
        <f t="shared" si="596"/>
        <v>0</v>
      </c>
      <c r="F1875" s="95">
        <f t="shared" si="596"/>
        <v>0</v>
      </c>
      <c r="G1875" s="95">
        <f t="shared" si="596"/>
        <v>0</v>
      </c>
      <c r="H1875" s="95">
        <f t="shared" si="596"/>
        <v>0</v>
      </c>
      <c r="I1875" s="95">
        <f t="shared" si="596"/>
        <v>0</v>
      </c>
    </row>
    <row r="1876" spans="1:10" s="253" customFormat="1" ht="45">
      <c r="A1876" s="366" t="s">
        <v>499</v>
      </c>
      <c r="B1876" s="132" t="s">
        <v>19</v>
      </c>
      <c r="C1876" s="95">
        <f t="shared" si="581"/>
        <v>158</v>
      </c>
      <c r="D1876" s="95">
        <v>158</v>
      </c>
      <c r="E1876" s="95">
        <v>0</v>
      </c>
      <c r="F1876" s="95">
        <v>0</v>
      </c>
      <c r="G1876" s="95">
        <v>0</v>
      </c>
      <c r="H1876" s="95">
        <v>0</v>
      </c>
      <c r="I1876" s="95">
        <v>0</v>
      </c>
    </row>
    <row r="1877" spans="1:10" s="121" customFormat="1">
      <c r="A1877" s="133"/>
      <c r="B1877" s="134" t="s">
        <v>20</v>
      </c>
      <c r="C1877" s="95">
        <f t="shared" si="581"/>
        <v>158</v>
      </c>
      <c r="D1877" s="95">
        <v>158</v>
      </c>
      <c r="E1877" s="95">
        <v>0</v>
      </c>
      <c r="F1877" s="95">
        <v>0</v>
      </c>
      <c r="G1877" s="95">
        <v>0</v>
      </c>
      <c r="H1877" s="95">
        <v>0</v>
      </c>
      <c r="I1877" s="95">
        <v>0</v>
      </c>
    </row>
    <row r="1878" spans="1:10" s="121" customFormat="1" ht="14.25">
      <c r="A1878" s="386" t="s">
        <v>383</v>
      </c>
      <c r="B1878" s="132" t="s">
        <v>19</v>
      </c>
      <c r="C1878" s="95">
        <f t="shared" si="581"/>
        <v>182</v>
      </c>
      <c r="D1878" s="95">
        <f>D1880+D1882+D1884</f>
        <v>62</v>
      </c>
      <c r="E1878" s="95">
        <f t="shared" ref="E1878:I1878" si="597">E1880+E1882+E1884</f>
        <v>120</v>
      </c>
      <c r="F1878" s="95">
        <f t="shared" si="597"/>
        <v>0</v>
      </c>
      <c r="G1878" s="95">
        <f t="shared" si="597"/>
        <v>0</v>
      </c>
      <c r="H1878" s="95">
        <f t="shared" si="597"/>
        <v>0</v>
      </c>
      <c r="I1878" s="95">
        <f t="shared" si="597"/>
        <v>0</v>
      </c>
    </row>
    <row r="1879" spans="1:10" s="121" customFormat="1">
      <c r="A1879" s="133"/>
      <c r="B1879" s="134" t="s">
        <v>20</v>
      </c>
      <c r="C1879" s="95">
        <f t="shared" si="581"/>
        <v>182</v>
      </c>
      <c r="D1879" s="95">
        <f>D1881+D1883+D1885</f>
        <v>62</v>
      </c>
      <c r="E1879" s="95">
        <f t="shared" ref="E1879:I1879" si="598">E1881+E1883+E1885</f>
        <v>120</v>
      </c>
      <c r="F1879" s="95">
        <f t="shared" si="598"/>
        <v>0</v>
      </c>
      <c r="G1879" s="95">
        <f t="shared" si="598"/>
        <v>0</v>
      </c>
      <c r="H1879" s="95">
        <f t="shared" si="598"/>
        <v>0</v>
      </c>
      <c r="I1879" s="95">
        <f t="shared" si="598"/>
        <v>0</v>
      </c>
    </row>
    <row r="1880" spans="1:10" s="274" customFormat="1" ht="30">
      <c r="A1880" s="643" t="s">
        <v>384</v>
      </c>
      <c r="B1880" s="413" t="s">
        <v>19</v>
      </c>
      <c r="C1880" s="312">
        <f t="shared" si="581"/>
        <v>62</v>
      </c>
      <c r="D1880" s="312">
        <v>62</v>
      </c>
      <c r="E1880" s="312">
        <v>0</v>
      </c>
      <c r="F1880" s="312">
        <v>0</v>
      </c>
      <c r="G1880" s="312">
        <v>0</v>
      </c>
      <c r="H1880" s="312">
        <v>0</v>
      </c>
      <c r="I1880" s="312">
        <v>0</v>
      </c>
    </row>
    <row r="1881" spans="1:10" s="274" customFormat="1">
      <c r="A1881" s="389"/>
      <c r="B1881" s="650" t="s">
        <v>20</v>
      </c>
      <c r="C1881" s="312">
        <f t="shared" si="581"/>
        <v>62</v>
      </c>
      <c r="D1881" s="312">
        <v>62</v>
      </c>
      <c r="E1881" s="312">
        <v>0</v>
      </c>
      <c r="F1881" s="312">
        <v>0</v>
      </c>
      <c r="G1881" s="312">
        <v>0</v>
      </c>
      <c r="H1881" s="312">
        <v>0</v>
      </c>
      <c r="I1881" s="312">
        <v>0</v>
      </c>
    </row>
    <row r="1882" spans="1:10" s="274" customFormat="1" ht="15">
      <c r="A1882" s="642" t="s">
        <v>904</v>
      </c>
      <c r="B1882" s="413" t="s">
        <v>19</v>
      </c>
      <c r="C1882" s="312">
        <f t="shared" si="581"/>
        <v>50</v>
      </c>
      <c r="D1882" s="312">
        <v>0</v>
      </c>
      <c r="E1882" s="312">
        <v>50</v>
      </c>
      <c r="F1882" s="312">
        <v>0</v>
      </c>
      <c r="G1882" s="312">
        <v>0</v>
      </c>
      <c r="H1882" s="312">
        <v>0</v>
      </c>
      <c r="I1882" s="312">
        <v>0</v>
      </c>
    </row>
    <row r="1883" spans="1:10" s="274" customFormat="1">
      <c r="A1883" s="389"/>
      <c r="B1883" s="650" t="s">
        <v>20</v>
      </c>
      <c r="C1883" s="312">
        <f t="shared" si="581"/>
        <v>50</v>
      </c>
      <c r="D1883" s="312">
        <v>0</v>
      </c>
      <c r="E1883" s="312">
        <v>50</v>
      </c>
      <c r="F1883" s="312">
        <v>0</v>
      </c>
      <c r="G1883" s="312">
        <v>0</v>
      </c>
      <c r="H1883" s="312">
        <v>0</v>
      </c>
      <c r="I1883" s="312">
        <v>0</v>
      </c>
    </row>
    <row r="1884" spans="1:10" s="274" customFormat="1" ht="15">
      <c r="A1884" s="642" t="s">
        <v>905</v>
      </c>
      <c r="B1884" s="413" t="s">
        <v>19</v>
      </c>
      <c r="C1884" s="312">
        <f t="shared" ref="C1884:C1885" si="599">D1884+E1884+F1884+G1884+H1884+I1884</f>
        <v>70</v>
      </c>
      <c r="D1884" s="312">
        <v>0</v>
      </c>
      <c r="E1884" s="312">
        <v>70</v>
      </c>
      <c r="F1884" s="312">
        <v>0</v>
      </c>
      <c r="G1884" s="312">
        <v>0</v>
      </c>
      <c r="H1884" s="312">
        <v>0</v>
      </c>
      <c r="I1884" s="312">
        <v>0</v>
      </c>
    </row>
    <row r="1885" spans="1:10" s="121" customFormat="1">
      <c r="A1885" s="133"/>
      <c r="B1885" s="134" t="s">
        <v>20</v>
      </c>
      <c r="C1885" s="95">
        <f t="shared" si="599"/>
        <v>70</v>
      </c>
      <c r="D1885" s="95">
        <v>0</v>
      </c>
      <c r="E1885" s="95">
        <v>70</v>
      </c>
      <c r="F1885" s="95">
        <v>0</v>
      </c>
      <c r="G1885" s="95">
        <v>0</v>
      </c>
      <c r="H1885" s="95">
        <v>0</v>
      </c>
      <c r="I1885" s="95">
        <v>0</v>
      </c>
    </row>
    <row r="1886" spans="1:10">
      <c r="A1886" s="738" t="s">
        <v>490</v>
      </c>
      <c r="B1886" s="842"/>
      <c r="C1886" s="739"/>
      <c r="D1886" s="739"/>
      <c r="E1886" s="739"/>
      <c r="F1886" s="739"/>
      <c r="G1886" s="739"/>
      <c r="H1886" s="739"/>
      <c r="I1886" s="740"/>
    </row>
    <row r="1887" spans="1:10">
      <c r="A1887" s="33" t="s">
        <v>22</v>
      </c>
      <c r="B1887" s="158" t="s">
        <v>19</v>
      </c>
      <c r="C1887" s="151">
        <f t="shared" ref="C1887:C2080" si="600">D1887+E1887+F1887+G1887+H1887+I1887</f>
        <v>1959.68</v>
      </c>
      <c r="D1887" s="151">
        <f t="shared" ref="D1887:I1888" si="601">D1889+D2069</f>
        <v>966.18000000000006</v>
      </c>
      <c r="E1887" s="151">
        <f t="shared" si="601"/>
        <v>519</v>
      </c>
      <c r="F1887" s="151">
        <f t="shared" si="601"/>
        <v>0</v>
      </c>
      <c r="G1887" s="151">
        <f t="shared" si="601"/>
        <v>0</v>
      </c>
      <c r="H1887" s="151">
        <f t="shared" si="601"/>
        <v>0</v>
      </c>
      <c r="I1887" s="151">
        <f t="shared" si="601"/>
        <v>474.5</v>
      </c>
    </row>
    <row r="1888" spans="1:10">
      <c r="A1888" s="23" t="s">
        <v>46</v>
      </c>
      <c r="B1888" s="153" t="s">
        <v>20</v>
      </c>
      <c r="C1888" s="151">
        <f t="shared" si="600"/>
        <v>1959.68</v>
      </c>
      <c r="D1888" s="151">
        <f t="shared" si="601"/>
        <v>966.18000000000006</v>
      </c>
      <c r="E1888" s="151">
        <f t="shared" si="601"/>
        <v>519</v>
      </c>
      <c r="F1888" s="151">
        <f t="shared" si="601"/>
        <v>0</v>
      </c>
      <c r="G1888" s="151">
        <f t="shared" si="601"/>
        <v>0</v>
      </c>
      <c r="H1888" s="151">
        <f t="shared" si="601"/>
        <v>0</v>
      </c>
      <c r="I1888" s="151">
        <f t="shared" si="601"/>
        <v>474.5</v>
      </c>
    </row>
    <row r="1889" spans="1:9">
      <c r="A1889" s="52" t="s">
        <v>44</v>
      </c>
      <c r="B1889" s="26" t="s">
        <v>19</v>
      </c>
      <c r="C1889" s="57">
        <f t="shared" si="600"/>
        <v>1578.58</v>
      </c>
      <c r="D1889" s="57">
        <f t="shared" ref="D1889:I1894" si="602">D1891</f>
        <v>637.98</v>
      </c>
      <c r="E1889" s="57">
        <f t="shared" si="602"/>
        <v>519</v>
      </c>
      <c r="F1889" s="57">
        <f t="shared" si="602"/>
        <v>0</v>
      </c>
      <c r="G1889" s="57">
        <f t="shared" si="602"/>
        <v>0</v>
      </c>
      <c r="H1889" s="57">
        <f t="shared" si="602"/>
        <v>0</v>
      </c>
      <c r="I1889" s="57">
        <f t="shared" si="602"/>
        <v>421.6</v>
      </c>
    </row>
    <row r="1890" spans="1:9">
      <c r="A1890" s="14" t="s">
        <v>49</v>
      </c>
      <c r="B1890" s="28" t="s">
        <v>20</v>
      </c>
      <c r="C1890" s="57">
        <f t="shared" si="600"/>
        <v>1578.58</v>
      </c>
      <c r="D1890" s="57">
        <f t="shared" si="602"/>
        <v>637.98</v>
      </c>
      <c r="E1890" s="57">
        <f t="shared" si="602"/>
        <v>519</v>
      </c>
      <c r="F1890" s="57">
        <f t="shared" si="602"/>
        <v>0</v>
      </c>
      <c r="G1890" s="57">
        <f t="shared" si="602"/>
        <v>0</v>
      </c>
      <c r="H1890" s="57">
        <f t="shared" si="602"/>
        <v>0</v>
      </c>
      <c r="I1890" s="57">
        <f t="shared" si="602"/>
        <v>421.6</v>
      </c>
    </row>
    <row r="1891" spans="1:9">
      <c r="A1891" s="21" t="s">
        <v>76</v>
      </c>
      <c r="B1891" s="8" t="s">
        <v>19</v>
      </c>
      <c r="C1891" s="57">
        <f t="shared" si="600"/>
        <v>1578.58</v>
      </c>
      <c r="D1891" s="57">
        <f t="shared" si="602"/>
        <v>637.98</v>
      </c>
      <c r="E1891" s="57">
        <f t="shared" si="602"/>
        <v>519</v>
      </c>
      <c r="F1891" s="57">
        <f t="shared" si="602"/>
        <v>0</v>
      </c>
      <c r="G1891" s="57">
        <f t="shared" si="602"/>
        <v>0</v>
      </c>
      <c r="H1891" s="57">
        <f t="shared" si="602"/>
        <v>0</v>
      </c>
      <c r="I1891" s="57">
        <f t="shared" si="602"/>
        <v>421.6</v>
      </c>
    </row>
    <row r="1892" spans="1:9">
      <c r="A1892" s="18"/>
      <c r="B1892" s="202" t="s">
        <v>20</v>
      </c>
      <c r="C1892" s="57">
        <f t="shared" si="600"/>
        <v>1578.58</v>
      </c>
      <c r="D1892" s="57">
        <f t="shared" si="602"/>
        <v>637.98</v>
      </c>
      <c r="E1892" s="57">
        <f t="shared" si="602"/>
        <v>519</v>
      </c>
      <c r="F1892" s="57">
        <f t="shared" si="602"/>
        <v>0</v>
      </c>
      <c r="G1892" s="57">
        <f t="shared" si="602"/>
        <v>0</v>
      </c>
      <c r="H1892" s="57">
        <f t="shared" si="602"/>
        <v>0</v>
      </c>
      <c r="I1892" s="57">
        <f t="shared" si="602"/>
        <v>421.6</v>
      </c>
    </row>
    <row r="1893" spans="1:9">
      <c r="A1893" s="30" t="s">
        <v>54</v>
      </c>
      <c r="B1893" s="26" t="s">
        <v>19</v>
      </c>
      <c r="C1893" s="57">
        <f t="shared" si="600"/>
        <v>1578.58</v>
      </c>
      <c r="D1893" s="57">
        <f>D1895</f>
        <v>637.98</v>
      </c>
      <c r="E1893" s="57">
        <f t="shared" si="602"/>
        <v>519</v>
      </c>
      <c r="F1893" s="57">
        <f t="shared" si="602"/>
        <v>0</v>
      </c>
      <c r="G1893" s="57">
        <f t="shared" si="602"/>
        <v>0</v>
      </c>
      <c r="H1893" s="57">
        <f t="shared" si="602"/>
        <v>0</v>
      </c>
      <c r="I1893" s="57">
        <f t="shared" si="602"/>
        <v>421.6</v>
      </c>
    </row>
    <row r="1894" spans="1:9">
      <c r="A1894" s="14"/>
      <c r="B1894" s="28" t="s">
        <v>20</v>
      </c>
      <c r="C1894" s="57">
        <f t="shared" si="600"/>
        <v>1578.58</v>
      </c>
      <c r="D1894" s="57">
        <f>D1896</f>
        <v>637.98</v>
      </c>
      <c r="E1894" s="57">
        <f t="shared" si="602"/>
        <v>519</v>
      </c>
      <c r="F1894" s="57">
        <f t="shared" si="602"/>
        <v>0</v>
      </c>
      <c r="G1894" s="57">
        <f t="shared" si="602"/>
        <v>0</v>
      </c>
      <c r="H1894" s="57">
        <f t="shared" si="602"/>
        <v>0</v>
      </c>
      <c r="I1894" s="57">
        <f t="shared" si="602"/>
        <v>421.6</v>
      </c>
    </row>
    <row r="1895" spans="1:9" s="112" customFormat="1">
      <c r="A1895" s="172" t="s">
        <v>51</v>
      </c>
      <c r="B1895" s="150" t="s">
        <v>19</v>
      </c>
      <c r="C1895" s="151">
        <f t="shared" si="600"/>
        <v>1578.58</v>
      </c>
      <c r="D1895" s="151">
        <f t="shared" ref="D1895:I1896" si="603">D1897+D1999+D2027+D2039+D2047+D2051+D2059+D2065</f>
        <v>637.98</v>
      </c>
      <c r="E1895" s="151">
        <f t="shared" si="603"/>
        <v>519</v>
      </c>
      <c r="F1895" s="151">
        <f t="shared" si="603"/>
        <v>0</v>
      </c>
      <c r="G1895" s="151">
        <f t="shared" si="603"/>
        <v>0</v>
      </c>
      <c r="H1895" s="151">
        <f t="shared" si="603"/>
        <v>0</v>
      </c>
      <c r="I1895" s="151">
        <f t="shared" si="603"/>
        <v>421.6</v>
      </c>
    </row>
    <row r="1896" spans="1:9" s="112" customFormat="1">
      <c r="A1896" s="164"/>
      <c r="B1896" s="153" t="s">
        <v>20</v>
      </c>
      <c r="C1896" s="151">
        <f t="shared" si="600"/>
        <v>1578.58</v>
      </c>
      <c r="D1896" s="151">
        <f t="shared" si="603"/>
        <v>637.98</v>
      </c>
      <c r="E1896" s="151">
        <f t="shared" si="603"/>
        <v>519</v>
      </c>
      <c r="F1896" s="151">
        <f t="shared" si="603"/>
        <v>0</v>
      </c>
      <c r="G1896" s="151">
        <f t="shared" si="603"/>
        <v>0</v>
      </c>
      <c r="H1896" s="151">
        <f t="shared" si="603"/>
        <v>0</v>
      </c>
      <c r="I1896" s="151">
        <f t="shared" si="603"/>
        <v>421.6</v>
      </c>
    </row>
    <row r="1897" spans="1:9" s="180" customFormat="1" ht="25.5">
      <c r="A1897" s="178" t="s">
        <v>57</v>
      </c>
      <c r="B1897" s="145" t="s">
        <v>19</v>
      </c>
      <c r="C1897" s="146">
        <f t="shared" si="600"/>
        <v>738.1</v>
      </c>
      <c r="D1897" s="146">
        <f>D1899+D1901+D1903+D1905+D1907+D1909+D1911+D1913+D1915+D1917+D1919+D1921+D1923+D1925+D1927+D1929+D1931+D1933+D1935+D1937+D1939+D1941+D1943+D1945+D1947+D1949+D1951+D1953+D1955+D1957+D1959+D1961+D1963+D1965+D1967+D1969+D1971+D1973+D1975+D1977+D1979+D1981+D1983+D1985+D1987+D1989+D1991+D1993+D1995+D1997</f>
        <v>360.49999999999994</v>
      </c>
      <c r="E1897" s="146">
        <f t="shared" ref="E1897:I1897" si="604">E1899+E1901+E1903+E1905+E1907+E1909+E1911+E1913+E1915+E1917+E1919+E1921+E1923+E1925+E1927+E1929+E1931+E1933+E1935+E1937+E1939+E1941+E1943+E1945+E1947+E1949+E1951+E1953+E1955+E1957+E1959+E1961+E1963+E1965+E1967+E1969+E1971+E1973+E1975+E1977+E1979+E1981+E1983+E1985+E1987+E1989+E1991+E1993+E1995+E1997</f>
        <v>331</v>
      </c>
      <c r="F1897" s="146">
        <f t="shared" si="604"/>
        <v>0</v>
      </c>
      <c r="G1897" s="146">
        <f t="shared" si="604"/>
        <v>0</v>
      </c>
      <c r="H1897" s="146">
        <f t="shared" si="604"/>
        <v>0</v>
      </c>
      <c r="I1897" s="146">
        <f t="shared" si="604"/>
        <v>46.6</v>
      </c>
    </row>
    <row r="1898" spans="1:9" s="180" customFormat="1">
      <c r="A1898" s="167"/>
      <c r="B1898" s="148" t="s">
        <v>20</v>
      </c>
      <c r="C1898" s="146">
        <f t="shared" si="600"/>
        <v>738.1</v>
      </c>
      <c r="D1898" s="146">
        <f>D1900+D1902+D1904+D1906+D1908+D1910+D1912+D1914+D1916+D1918+D1920+D1922+D1924+D1926+D1928+D1930+D1932+D1934+D1936+D1938+D1940+D1942+D1944+D1946+D1948+D1950+D1952+D1954+D1956+D1958+D1960+D1962+D1964+D1966+D1968+D1970+D1972+D1974+D1976+D1978+D1980+D1982+D1984+D1986+D1988+D1990+D1992+D1994+D1996+D1998</f>
        <v>360.49999999999994</v>
      </c>
      <c r="E1898" s="146">
        <f t="shared" ref="E1898:I1898" si="605">E1900+E1902+E1904+E1906+E1908+E1910+E1912+E1914+E1916+E1918+E1920+E1922+E1924+E1926+E1928+E1930+E1932+E1934+E1936+E1938+E1940+E1942+E1944+E1946+E1948+E1950+E1952+E1954+E1956+E1958+E1960+E1962+E1964+E1966+E1968+E1970+E1972+E1974+E1976+E1978+E1980+E1982+E1984+E1986+E1988+E1990+E1992+E1994+E1996+E1998</f>
        <v>331</v>
      </c>
      <c r="F1898" s="146">
        <f t="shared" si="605"/>
        <v>0</v>
      </c>
      <c r="G1898" s="146">
        <f t="shared" si="605"/>
        <v>0</v>
      </c>
      <c r="H1898" s="146">
        <f t="shared" si="605"/>
        <v>0</v>
      </c>
      <c r="I1898" s="146">
        <f t="shared" si="605"/>
        <v>46.6</v>
      </c>
    </row>
    <row r="1899" spans="1:9" s="121" customFormat="1" ht="25.5" customHeight="1">
      <c r="A1899" s="76" t="s">
        <v>217</v>
      </c>
      <c r="B1899" s="132" t="s">
        <v>19</v>
      </c>
      <c r="C1899" s="95">
        <f t="shared" si="600"/>
        <v>5.4</v>
      </c>
      <c r="D1899" s="95">
        <v>5.4</v>
      </c>
      <c r="E1899" s="71">
        <v>0</v>
      </c>
      <c r="F1899" s="95">
        <v>0</v>
      </c>
      <c r="G1899" s="95">
        <v>0</v>
      </c>
      <c r="H1899" s="95">
        <v>0</v>
      </c>
      <c r="I1899" s="95">
        <v>0</v>
      </c>
    </row>
    <row r="1900" spans="1:9" s="121" customFormat="1">
      <c r="A1900" s="105"/>
      <c r="B1900" s="134" t="s">
        <v>20</v>
      </c>
      <c r="C1900" s="95">
        <f t="shared" si="600"/>
        <v>5.4</v>
      </c>
      <c r="D1900" s="95">
        <v>5.4</v>
      </c>
      <c r="E1900" s="71">
        <v>0</v>
      </c>
      <c r="F1900" s="95">
        <v>0</v>
      </c>
      <c r="G1900" s="95">
        <v>0</v>
      </c>
      <c r="H1900" s="95">
        <v>0</v>
      </c>
      <c r="I1900" s="95">
        <v>0</v>
      </c>
    </row>
    <row r="1901" spans="1:9" s="121" customFormat="1" ht="38.25" customHeight="1">
      <c r="A1901" s="76" t="s">
        <v>218</v>
      </c>
      <c r="B1901" s="132" t="s">
        <v>19</v>
      </c>
      <c r="C1901" s="95">
        <f t="shared" si="600"/>
        <v>2.74</v>
      </c>
      <c r="D1901" s="95">
        <v>2.74</v>
      </c>
      <c r="E1901" s="71">
        <v>0</v>
      </c>
      <c r="F1901" s="95">
        <v>0</v>
      </c>
      <c r="G1901" s="95">
        <v>0</v>
      </c>
      <c r="H1901" s="95">
        <v>0</v>
      </c>
      <c r="I1901" s="95">
        <v>0</v>
      </c>
    </row>
    <row r="1902" spans="1:9" s="121" customFormat="1">
      <c r="A1902" s="105"/>
      <c r="B1902" s="134" t="s">
        <v>20</v>
      </c>
      <c r="C1902" s="95">
        <f t="shared" si="600"/>
        <v>2.74</v>
      </c>
      <c r="D1902" s="95">
        <v>2.74</v>
      </c>
      <c r="E1902" s="71">
        <v>0</v>
      </c>
      <c r="F1902" s="95">
        <v>0</v>
      </c>
      <c r="G1902" s="95">
        <v>0</v>
      </c>
      <c r="H1902" s="95">
        <v>0</v>
      </c>
      <c r="I1902" s="95">
        <v>0</v>
      </c>
    </row>
    <row r="1903" spans="1:9" s="121" customFormat="1" ht="25.5" customHeight="1">
      <c r="A1903" s="76" t="s">
        <v>219</v>
      </c>
      <c r="B1903" s="132" t="s">
        <v>19</v>
      </c>
      <c r="C1903" s="95">
        <f t="shared" si="600"/>
        <v>2.74</v>
      </c>
      <c r="D1903" s="95">
        <v>2.74</v>
      </c>
      <c r="E1903" s="71">
        <v>0</v>
      </c>
      <c r="F1903" s="95">
        <v>0</v>
      </c>
      <c r="G1903" s="95">
        <v>0</v>
      </c>
      <c r="H1903" s="95">
        <v>0</v>
      </c>
      <c r="I1903" s="95">
        <v>0</v>
      </c>
    </row>
    <row r="1904" spans="1:9" s="121" customFormat="1">
      <c r="A1904" s="105"/>
      <c r="B1904" s="134" t="s">
        <v>20</v>
      </c>
      <c r="C1904" s="95">
        <f t="shared" si="600"/>
        <v>2.74</v>
      </c>
      <c r="D1904" s="95">
        <v>2.74</v>
      </c>
      <c r="E1904" s="71">
        <v>0</v>
      </c>
      <c r="F1904" s="95">
        <v>0</v>
      </c>
      <c r="G1904" s="95">
        <v>0</v>
      </c>
      <c r="H1904" s="95">
        <v>0</v>
      </c>
      <c r="I1904" s="95">
        <v>0</v>
      </c>
    </row>
    <row r="1905" spans="1:10" s="121" customFormat="1" ht="39" customHeight="1">
      <c r="A1905" s="76" t="s">
        <v>220</v>
      </c>
      <c r="B1905" s="132" t="s">
        <v>19</v>
      </c>
      <c r="C1905" s="95">
        <f t="shared" si="600"/>
        <v>5.35</v>
      </c>
      <c r="D1905" s="95">
        <v>5.35</v>
      </c>
      <c r="E1905" s="71">
        <v>0</v>
      </c>
      <c r="F1905" s="95">
        <v>0</v>
      </c>
      <c r="G1905" s="95">
        <v>0</v>
      </c>
      <c r="H1905" s="95">
        <v>0</v>
      </c>
      <c r="I1905" s="95">
        <v>0</v>
      </c>
    </row>
    <row r="1906" spans="1:10" s="121" customFormat="1">
      <c r="A1906" s="105"/>
      <c r="B1906" s="134" t="s">
        <v>20</v>
      </c>
      <c r="C1906" s="95">
        <f t="shared" si="600"/>
        <v>5.35</v>
      </c>
      <c r="D1906" s="95">
        <v>5.35</v>
      </c>
      <c r="E1906" s="71">
        <v>0</v>
      </c>
      <c r="F1906" s="95">
        <v>0</v>
      </c>
      <c r="G1906" s="95">
        <v>0</v>
      </c>
      <c r="H1906" s="95">
        <v>0</v>
      </c>
      <c r="I1906" s="95">
        <v>0</v>
      </c>
    </row>
    <row r="1907" spans="1:10" s="121" customFormat="1" ht="26.25" customHeight="1">
      <c r="A1907" s="76" t="s">
        <v>221</v>
      </c>
      <c r="B1907" s="132" t="s">
        <v>19</v>
      </c>
      <c r="C1907" s="95">
        <f t="shared" si="600"/>
        <v>5.4</v>
      </c>
      <c r="D1907" s="95">
        <v>5.4</v>
      </c>
      <c r="E1907" s="71">
        <v>0</v>
      </c>
      <c r="F1907" s="95">
        <v>0</v>
      </c>
      <c r="G1907" s="95">
        <v>0</v>
      </c>
      <c r="H1907" s="95">
        <v>0</v>
      </c>
      <c r="I1907" s="95">
        <v>0</v>
      </c>
    </row>
    <row r="1908" spans="1:10" s="121" customFormat="1">
      <c r="A1908" s="105"/>
      <c r="B1908" s="134" t="s">
        <v>20</v>
      </c>
      <c r="C1908" s="95">
        <f t="shared" si="600"/>
        <v>5.4</v>
      </c>
      <c r="D1908" s="95">
        <v>5.4</v>
      </c>
      <c r="E1908" s="71">
        <v>0</v>
      </c>
      <c r="F1908" s="95">
        <v>0</v>
      </c>
      <c r="G1908" s="95">
        <v>0</v>
      </c>
      <c r="H1908" s="95">
        <v>0</v>
      </c>
      <c r="I1908" s="95">
        <v>0</v>
      </c>
    </row>
    <row r="1909" spans="1:10" s="121" customFormat="1" ht="38.25" customHeight="1">
      <c r="A1909" s="76" t="s">
        <v>222</v>
      </c>
      <c r="B1909" s="132" t="s">
        <v>19</v>
      </c>
      <c r="C1909" s="95">
        <f t="shared" si="600"/>
        <v>2.74</v>
      </c>
      <c r="D1909" s="95">
        <v>2.74</v>
      </c>
      <c r="E1909" s="71">
        <v>0</v>
      </c>
      <c r="F1909" s="95">
        <v>0</v>
      </c>
      <c r="G1909" s="95">
        <v>0</v>
      </c>
      <c r="H1909" s="95">
        <v>0</v>
      </c>
      <c r="I1909" s="95">
        <v>0</v>
      </c>
    </row>
    <row r="1910" spans="1:10" s="121" customFormat="1">
      <c r="A1910" s="105"/>
      <c r="B1910" s="134" t="s">
        <v>20</v>
      </c>
      <c r="C1910" s="95">
        <f t="shared" si="600"/>
        <v>2.74</v>
      </c>
      <c r="D1910" s="95">
        <v>2.74</v>
      </c>
      <c r="E1910" s="71">
        <v>0</v>
      </c>
      <c r="F1910" s="95">
        <v>0</v>
      </c>
      <c r="G1910" s="95">
        <v>0</v>
      </c>
      <c r="H1910" s="95">
        <v>0</v>
      </c>
      <c r="I1910" s="95">
        <v>0</v>
      </c>
    </row>
    <row r="1911" spans="1:10" s="121" customFormat="1" ht="25.5" customHeight="1">
      <c r="A1911" s="76" t="s">
        <v>223</v>
      </c>
      <c r="B1911" s="132" t="s">
        <v>19</v>
      </c>
      <c r="C1911" s="95">
        <f t="shared" si="600"/>
        <v>5.4</v>
      </c>
      <c r="D1911" s="95">
        <v>5.4</v>
      </c>
      <c r="E1911" s="71">
        <v>0</v>
      </c>
      <c r="F1911" s="95">
        <v>0</v>
      </c>
      <c r="G1911" s="95">
        <v>0</v>
      </c>
      <c r="H1911" s="95">
        <v>0</v>
      </c>
      <c r="I1911" s="95">
        <v>0</v>
      </c>
    </row>
    <row r="1912" spans="1:10" s="121" customFormat="1">
      <c r="A1912" s="105"/>
      <c r="B1912" s="134" t="s">
        <v>20</v>
      </c>
      <c r="C1912" s="95">
        <f t="shared" si="600"/>
        <v>5.4</v>
      </c>
      <c r="D1912" s="95">
        <v>5.4</v>
      </c>
      <c r="E1912" s="71">
        <v>0</v>
      </c>
      <c r="F1912" s="95">
        <v>0</v>
      </c>
      <c r="G1912" s="95">
        <v>0</v>
      </c>
      <c r="H1912" s="95">
        <v>0</v>
      </c>
      <c r="I1912" s="95">
        <v>0</v>
      </c>
    </row>
    <row r="1913" spans="1:10" s="121" customFormat="1" ht="39.75" customHeight="1">
      <c r="A1913" s="76" t="s">
        <v>224</v>
      </c>
      <c r="B1913" s="132" t="s">
        <v>19</v>
      </c>
      <c r="C1913" s="95">
        <f t="shared" si="600"/>
        <v>2.74</v>
      </c>
      <c r="D1913" s="95">
        <v>2.74</v>
      </c>
      <c r="E1913" s="71">
        <v>0</v>
      </c>
      <c r="F1913" s="95">
        <v>0</v>
      </c>
      <c r="G1913" s="95">
        <v>0</v>
      </c>
      <c r="H1913" s="95">
        <v>0</v>
      </c>
      <c r="I1913" s="95">
        <v>0</v>
      </c>
    </row>
    <row r="1914" spans="1:10" s="121" customFormat="1">
      <c r="A1914" s="105"/>
      <c r="B1914" s="134" t="s">
        <v>20</v>
      </c>
      <c r="C1914" s="95">
        <f t="shared" si="600"/>
        <v>2.74</v>
      </c>
      <c r="D1914" s="95">
        <v>2.74</v>
      </c>
      <c r="E1914" s="71">
        <v>0</v>
      </c>
      <c r="F1914" s="95">
        <v>0</v>
      </c>
      <c r="G1914" s="95">
        <v>0</v>
      </c>
      <c r="H1914" s="95">
        <v>0</v>
      </c>
      <c r="I1914" s="95">
        <v>0</v>
      </c>
    </row>
    <row r="1915" spans="1:10" s="121" customFormat="1" ht="38.25" customHeight="1">
      <c r="A1915" s="424" t="s">
        <v>225</v>
      </c>
      <c r="B1915" s="132" t="s">
        <v>19</v>
      </c>
      <c r="C1915" s="95">
        <f t="shared" si="600"/>
        <v>2</v>
      </c>
      <c r="D1915" s="95">
        <v>2</v>
      </c>
      <c r="E1915" s="71">
        <v>0</v>
      </c>
      <c r="F1915" s="95">
        <v>0</v>
      </c>
      <c r="G1915" s="95">
        <v>0</v>
      </c>
      <c r="H1915" s="95">
        <v>0</v>
      </c>
      <c r="I1915" s="95">
        <v>0</v>
      </c>
      <c r="J1915" s="274"/>
    </row>
    <row r="1916" spans="1:10" s="121" customFormat="1" ht="17.25" customHeight="1">
      <c r="A1916" s="105"/>
      <c r="B1916" s="134" t="s">
        <v>20</v>
      </c>
      <c r="C1916" s="95">
        <f t="shared" si="600"/>
        <v>2</v>
      </c>
      <c r="D1916" s="95">
        <v>2</v>
      </c>
      <c r="E1916" s="71">
        <v>0</v>
      </c>
      <c r="F1916" s="95">
        <v>0</v>
      </c>
      <c r="G1916" s="95">
        <v>0</v>
      </c>
      <c r="H1916" s="95">
        <v>0</v>
      </c>
      <c r="I1916" s="95">
        <v>0</v>
      </c>
      <c r="J1916" s="274"/>
    </row>
    <row r="1917" spans="1:10" s="253" customFormat="1" ht="90">
      <c r="A1917" s="216" t="s">
        <v>226</v>
      </c>
      <c r="B1917" s="398" t="s">
        <v>19</v>
      </c>
      <c r="C1917" s="95">
        <f t="shared" si="600"/>
        <v>51.29</v>
      </c>
      <c r="D1917" s="95">
        <v>35.82</v>
      </c>
      <c r="E1917" s="71">
        <v>0</v>
      </c>
      <c r="F1917" s="95">
        <v>0</v>
      </c>
      <c r="G1917" s="95">
        <v>0</v>
      </c>
      <c r="H1917" s="95">
        <v>0</v>
      </c>
      <c r="I1917" s="95">
        <v>15.47</v>
      </c>
    </row>
    <row r="1918" spans="1:10" s="253" customFormat="1" ht="15">
      <c r="A1918" s="399"/>
      <c r="B1918" s="400" t="s">
        <v>20</v>
      </c>
      <c r="C1918" s="95">
        <f t="shared" si="600"/>
        <v>51.29</v>
      </c>
      <c r="D1918" s="95">
        <v>35.82</v>
      </c>
      <c r="E1918" s="71">
        <v>0</v>
      </c>
      <c r="F1918" s="95">
        <v>0</v>
      </c>
      <c r="G1918" s="95">
        <v>0</v>
      </c>
      <c r="H1918" s="95">
        <v>0</v>
      </c>
      <c r="I1918" s="95">
        <v>15.47</v>
      </c>
    </row>
    <row r="1919" spans="1:10" s="251" customFormat="1" ht="90">
      <c r="A1919" s="216" t="s">
        <v>227</v>
      </c>
      <c r="B1919" s="401" t="s">
        <v>19</v>
      </c>
      <c r="C1919" s="95">
        <f t="shared" si="600"/>
        <v>51.6</v>
      </c>
      <c r="D1919" s="95">
        <v>35.82</v>
      </c>
      <c r="E1919" s="71">
        <v>0</v>
      </c>
      <c r="F1919" s="95">
        <v>0</v>
      </c>
      <c r="G1919" s="95">
        <v>0</v>
      </c>
      <c r="H1919" s="95">
        <v>0</v>
      </c>
      <c r="I1919" s="95">
        <v>15.78</v>
      </c>
    </row>
    <row r="1920" spans="1:10" s="251" customFormat="1" ht="15">
      <c r="A1920" s="402"/>
      <c r="B1920" s="270" t="s">
        <v>20</v>
      </c>
      <c r="C1920" s="95">
        <f t="shared" si="600"/>
        <v>51.6</v>
      </c>
      <c r="D1920" s="95">
        <v>35.82</v>
      </c>
      <c r="E1920" s="71">
        <v>0</v>
      </c>
      <c r="F1920" s="95">
        <v>0</v>
      </c>
      <c r="G1920" s="95">
        <v>0</v>
      </c>
      <c r="H1920" s="95">
        <v>0</v>
      </c>
      <c r="I1920" s="95">
        <v>15.78</v>
      </c>
    </row>
    <row r="1921" spans="1:9" s="253" customFormat="1" ht="90">
      <c r="A1921" s="216" t="s">
        <v>228</v>
      </c>
      <c r="B1921" s="398" t="s">
        <v>19</v>
      </c>
      <c r="C1921" s="95">
        <f t="shared" si="600"/>
        <v>51.17</v>
      </c>
      <c r="D1921" s="95">
        <v>35.82</v>
      </c>
      <c r="E1921" s="71">
        <v>0</v>
      </c>
      <c r="F1921" s="95">
        <v>0</v>
      </c>
      <c r="G1921" s="95">
        <v>0</v>
      </c>
      <c r="H1921" s="95">
        <v>0</v>
      </c>
      <c r="I1921" s="95">
        <v>15.35</v>
      </c>
    </row>
    <row r="1922" spans="1:9" s="253" customFormat="1" ht="15">
      <c r="A1922" s="399"/>
      <c r="B1922" s="400" t="s">
        <v>20</v>
      </c>
      <c r="C1922" s="95">
        <f t="shared" si="600"/>
        <v>51.17</v>
      </c>
      <c r="D1922" s="95">
        <v>35.82</v>
      </c>
      <c r="E1922" s="71">
        <v>0</v>
      </c>
      <c r="F1922" s="95">
        <v>0</v>
      </c>
      <c r="G1922" s="95">
        <v>0</v>
      </c>
      <c r="H1922" s="95">
        <v>0</v>
      </c>
      <c r="I1922" s="95">
        <v>15.35</v>
      </c>
    </row>
    <row r="1923" spans="1:9" s="147" customFormat="1" ht="38.25">
      <c r="A1923" s="298" t="s">
        <v>229</v>
      </c>
      <c r="B1923" s="70" t="s">
        <v>19</v>
      </c>
      <c r="C1923" s="95">
        <f t="shared" si="600"/>
        <v>65.5</v>
      </c>
      <c r="D1923" s="95">
        <v>65.5</v>
      </c>
      <c r="E1923" s="71">
        <v>0</v>
      </c>
      <c r="F1923" s="95">
        <v>0</v>
      </c>
      <c r="G1923" s="95">
        <v>0</v>
      </c>
      <c r="H1923" s="95">
        <v>0</v>
      </c>
      <c r="I1923" s="95">
        <v>0</v>
      </c>
    </row>
    <row r="1924" spans="1:9" s="147" customFormat="1">
      <c r="A1924" s="68"/>
      <c r="B1924" s="69" t="s">
        <v>20</v>
      </c>
      <c r="C1924" s="95">
        <f t="shared" si="600"/>
        <v>65.5</v>
      </c>
      <c r="D1924" s="95">
        <v>65.5</v>
      </c>
      <c r="E1924" s="71">
        <v>0</v>
      </c>
      <c r="F1924" s="95">
        <v>0</v>
      </c>
      <c r="G1924" s="95">
        <v>0</v>
      </c>
      <c r="H1924" s="95">
        <v>0</v>
      </c>
      <c r="I1924" s="95">
        <v>0</v>
      </c>
    </row>
    <row r="1925" spans="1:9" s="251" customFormat="1" ht="30">
      <c r="A1925" s="452" t="s">
        <v>279</v>
      </c>
      <c r="B1925" s="70" t="s">
        <v>19</v>
      </c>
      <c r="C1925" s="95">
        <f t="shared" si="600"/>
        <v>5.95</v>
      </c>
      <c r="D1925" s="95">
        <v>5.95</v>
      </c>
      <c r="E1925" s="71">
        <v>0</v>
      </c>
      <c r="F1925" s="95">
        <v>0</v>
      </c>
      <c r="G1925" s="95">
        <v>0</v>
      </c>
      <c r="H1925" s="95">
        <v>0</v>
      </c>
      <c r="I1925" s="95">
        <v>0</v>
      </c>
    </row>
    <row r="1926" spans="1:9" s="147" customFormat="1">
      <c r="A1926" s="68"/>
      <c r="B1926" s="69" t="s">
        <v>20</v>
      </c>
      <c r="C1926" s="95">
        <f t="shared" si="600"/>
        <v>5.95</v>
      </c>
      <c r="D1926" s="95">
        <v>5.95</v>
      </c>
      <c r="E1926" s="71">
        <v>0</v>
      </c>
      <c r="F1926" s="95">
        <v>0</v>
      </c>
      <c r="G1926" s="95">
        <v>0</v>
      </c>
      <c r="H1926" s="95">
        <v>0</v>
      </c>
      <c r="I1926" s="95">
        <v>0</v>
      </c>
    </row>
    <row r="1927" spans="1:9" s="251" customFormat="1" ht="51">
      <c r="A1927" s="409" t="s">
        <v>280</v>
      </c>
      <c r="B1927" s="70" t="s">
        <v>19</v>
      </c>
      <c r="C1927" s="95">
        <f t="shared" si="600"/>
        <v>7.74</v>
      </c>
      <c r="D1927" s="95">
        <v>7.74</v>
      </c>
      <c r="E1927" s="71">
        <v>0</v>
      </c>
      <c r="F1927" s="95">
        <v>0</v>
      </c>
      <c r="G1927" s="95">
        <v>0</v>
      </c>
      <c r="H1927" s="95">
        <v>0</v>
      </c>
      <c r="I1927" s="95">
        <v>0</v>
      </c>
    </row>
    <row r="1928" spans="1:9" s="147" customFormat="1">
      <c r="A1928" s="68"/>
      <c r="B1928" s="69" t="s">
        <v>20</v>
      </c>
      <c r="C1928" s="95">
        <f t="shared" si="600"/>
        <v>7.74</v>
      </c>
      <c r="D1928" s="95">
        <v>7.74</v>
      </c>
      <c r="E1928" s="71">
        <v>0</v>
      </c>
      <c r="F1928" s="95">
        <v>0</v>
      </c>
      <c r="G1928" s="95">
        <v>0</v>
      </c>
      <c r="H1928" s="95">
        <v>0</v>
      </c>
      <c r="I1928" s="95">
        <v>0</v>
      </c>
    </row>
    <row r="1929" spans="1:9" s="251" customFormat="1" ht="15">
      <c r="A1929" s="451" t="s">
        <v>416</v>
      </c>
      <c r="B1929" s="70" t="s">
        <v>19</v>
      </c>
      <c r="C1929" s="95">
        <f t="shared" si="600"/>
        <v>1.3</v>
      </c>
      <c r="D1929" s="95">
        <v>1.3</v>
      </c>
      <c r="E1929" s="71">
        <v>0</v>
      </c>
      <c r="F1929" s="95">
        <v>0</v>
      </c>
      <c r="G1929" s="95">
        <v>0</v>
      </c>
      <c r="H1929" s="95">
        <v>0</v>
      </c>
      <c r="I1929" s="95">
        <v>0</v>
      </c>
    </row>
    <row r="1930" spans="1:9" s="147" customFormat="1">
      <c r="A1930" s="68"/>
      <c r="B1930" s="69" t="s">
        <v>20</v>
      </c>
      <c r="C1930" s="95">
        <f t="shared" si="600"/>
        <v>1.3</v>
      </c>
      <c r="D1930" s="95">
        <v>1.3</v>
      </c>
      <c r="E1930" s="71">
        <v>0</v>
      </c>
      <c r="F1930" s="95">
        <v>0</v>
      </c>
      <c r="G1930" s="95">
        <v>0</v>
      </c>
      <c r="H1930" s="95">
        <v>0</v>
      </c>
      <c r="I1930" s="95">
        <v>0</v>
      </c>
    </row>
    <row r="1931" spans="1:9" s="350" customFormat="1" ht="30" customHeight="1">
      <c r="A1931" s="643" t="s">
        <v>417</v>
      </c>
      <c r="B1931" s="299" t="s">
        <v>19</v>
      </c>
      <c r="C1931" s="312">
        <f t="shared" si="600"/>
        <v>3</v>
      </c>
      <c r="D1931" s="312">
        <v>3</v>
      </c>
      <c r="E1931" s="312">
        <v>0</v>
      </c>
      <c r="F1931" s="312">
        <v>0</v>
      </c>
      <c r="G1931" s="312">
        <v>0</v>
      </c>
      <c r="H1931" s="312">
        <v>0</v>
      </c>
      <c r="I1931" s="312">
        <v>0</v>
      </c>
    </row>
    <row r="1932" spans="1:9" s="350" customFormat="1">
      <c r="A1932" s="267"/>
      <c r="B1932" s="282" t="s">
        <v>20</v>
      </c>
      <c r="C1932" s="312">
        <f t="shared" si="600"/>
        <v>3</v>
      </c>
      <c r="D1932" s="312">
        <v>3</v>
      </c>
      <c r="E1932" s="312">
        <v>0</v>
      </c>
      <c r="F1932" s="312">
        <v>0</v>
      </c>
      <c r="G1932" s="312">
        <v>0</v>
      </c>
      <c r="H1932" s="312">
        <v>0</v>
      </c>
      <c r="I1932" s="312">
        <v>0</v>
      </c>
    </row>
    <row r="1933" spans="1:9" s="350" customFormat="1" ht="15">
      <c r="A1933" s="641" t="s">
        <v>418</v>
      </c>
      <c r="B1933" s="299" t="s">
        <v>19</v>
      </c>
      <c r="C1933" s="312">
        <f t="shared" si="600"/>
        <v>0.55000000000000004</v>
      </c>
      <c r="D1933" s="312">
        <v>0.55000000000000004</v>
      </c>
      <c r="E1933" s="312">
        <v>0</v>
      </c>
      <c r="F1933" s="312">
        <v>0</v>
      </c>
      <c r="G1933" s="312">
        <v>0</v>
      </c>
      <c r="H1933" s="312">
        <v>0</v>
      </c>
      <c r="I1933" s="312">
        <v>0</v>
      </c>
    </row>
    <row r="1934" spans="1:9" s="350" customFormat="1">
      <c r="A1934" s="267"/>
      <c r="B1934" s="282" t="s">
        <v>20</v>
      </c>
      <c r="C1934" s="312">
        <f t="shared" si="600"/>
        <v>0.55000000000000004</v>
      </c>
      <c r="D1934" s="312">
        <v>0.55000000000000004</v>
      </c>
      <c r="E1934" s="312">
        <v>0</v>
      </c>
      <c r="F1934" s="312">
        <v>0</v>
      </c>
      <c r="G1934" s="312">
        <v>0</v>
      </c>
      <c r="H1934" s="312">
        <v>0</v>
      </c>
      <c r="I1934" s="312">
        <v>0</v>
      </c>
    </row>
    <row r="1935" spans="1:9" s="350" customFormat="1" ht="15" customHeight="1">
      <c r="A1935" s="642" t="s">
        <v>419</v>
      </c>
      <c r="B1935" s="299" t="s">
        <v>19</v>
      </c>
      <c r="C1935" s="312">
        <f t="shared" si="600"/>
        <v>2.14</v>
      </c>
      <c r="D1935" s="312">
        <v>2.14</v>
      </c>
      <c r="E1935" s="312">
        <v>0</v>
      </c>
      <c r="F1935" s="312">
        <v>0</v>
      </c>
      <c r="G1935" s="312">
        <v>0</v>
      </c>
      <c r="H1935" s="312">
        <v>0</v>
      </c>
      <c r="I1935" s="312">
        <v>0</v>
      </c>
    </row>
    <row r="1936" spans="1:9" s="350" customFormat="1">
      <c r="A1936" s="267"/>
      <c r="B1936" s="282" t="s">
        <v>20</v>
      </c>
      <c r="C1936" s="312">
        <f t="shared" si="600"/>
        <v>2.14</v>
      </c>
      <c r="D1936" s="312">
        <v>2.14</v>
      </c>
      <c r="E1936" s="312">
        <v>0</v>
      </c>
      <c r="F1936" s="312">
        <v>0</v>
      </c>
      <c r="G1936" s="312">
        <v>0</v>
      </c>
      <c r="H1936" s="312">
        <v>0</v>
      </c>
      <c r="I1936" s="312">
        <v>0</v>
      </c>
    </row>
    <row r="1937" spans="1:9" s="350" customFormat="1" ht="15">
      <c r="A1937" s="576" t="s">
        <v>907</v>
      </c>
      <c r="B1937" s="299" t="s">
        <v>19</v>
      </c>
      <c r="C1937" s="312">
        <f t="shared" si="600"/>
        <v>0.55000000000000004</v>
      </c>
      <c r="D1937" s="312">
        <v>0.55000000000000004</v>
      </c>
      <c r="E1937" s="312">
        <v>0</v>
      </c>
      <c r="F1937" s="312">
        <v>0</v>
      </c>
      <c r="G1937" s="312">
        <v>0</v>
      </c>
      <c r="H1937" s="312">
        <v>0</v>
      </c>
      <c r="I1937" s="312">
        <v>0</v>
      </c>
    </row>
    <row r="1938" spans="1:9" s="350" customFormat="1">
      <c r="A1938" s="267"/>
      <c r="B1938" s="282" t="s">
        <v>20</v>
      </c>
      <c r="C1938" s="312">
        <f t="shared" si="600"/>
        <v>0.55000000000000004</v>
      </c>
      <c r="D1938" s="312">
        <v>0.55000000000000004</v>
      </c>
      <c r="E1938" s="312">
        <v>0</v>
      </c>
      <c r="F1938" s="312">
        <v>0</v>
      </c>
      <c r="G1938" s="312">
        <v>0</v>
      </c>
      <c r="H1938" s="312">
        <v>0</v>
      </c>
      <c r="I1938" s="312">
        <v>0</v>
      </c>
    </row>
    <row r="1939" spans="1:9" s="350" customFormat="1" ht="14.25" customHeight="1">
      <c r="A1939" s="576" t="s">
        <v>908</v>
      </c>
      <c r="B1939" s="299" t="s">
        <v>19</v>
      </c>
      <c r="C1939" s="312">
        <f t="shared" si="600"/>
        <v>4.76</v>
      </c>
      <c r="D1939" s="312">
        <v>4.76</v>
      </c>
      <c r="E1939" s="312">
        <v>0</v>
      </c>
      <c r="F1939" s="312">
        <v>0</v>
      </c>
      <c r="G1939" s="312">
        <v>0</v>
      </c>
      <c r="H1939" s="312">
        <v>0</v>
      </c>
      <c r="I1939" s="312">
        <v>0</v>
      </c>
    </row>
    <row r="1940" spans="1:9" s="147" customFormat="1">
      <c r="A1940" s="68"/>
      <c r="B1940" s="69" t="s">
        <v>20</v>
      </c>
      <c r="C1940" s="95">
        <f t="shared" si="600"/>
        <v>4.76</v>
      </c>
      <c r="D1940" s="95">
        <v>4.76</v>
      </c>
      <c r="E1940" s="71">
        <v>0</v>
      </c>
      <c r="F1940" s="95">
        <v>0</v>
      </c>
      <c r="G1940" s="95">
        <v>0</v>
      </c>
      <c r="H1940" s="95">
        <v>0</v>
      </c>
      <c r="I1940" s="95">
        <v>0</v>
      </c>
    </row>
    <row r="1941" spans="1:9" s="350" customFormat="1" ht="15">
      <c r="A1941" s="576" t="s">
        <v>420</v>
      </c>
      <c r="B1941" s="299" t="s">
        <v>19</v>
      </c>
      <c r="C1941" s="312">
        <f t="shared" si="600"/>
        <v>0.7</v>
      </c>
      <c r="D1941" s="312">
        <v>0.7</v>
      </c>
      <c r="E1941" s="312">
        <v>0</v>
      </c>
      <c r="F1941" s="312">
        <v>0</v>
      </c>
      <c r="G1941" s="312">
        <v>0</v>
      </c>
      <c r="H1941" s="312">
        <v>0</v>
      </c>
      <c r="I1941" s="312">
        <v>0</v>
      </c>
    </row>
    <row r="1942" spans="1:9" s="350" customFormat="1">
      <c r="A1942" s="267"/>
      <c r="B1942" s="282" t="s">
        <v>20</v>
      </c>
      <c r="C1942" s="312">
        <f t="shared" si="600"/>
        <v>0.7</v>
      </c>
      <c r="D1942" s="312">
        <v>0.7</v>
      </c>
      <c r="E1942" s="312">
        <v>0</v>
      </c>
      <c r="F1942" s="312">
        <v>0</v>
      </c>
      <c r="G1942" s="312">
        <v>0</v>
      </c>
      <c r="H1942" s="312">
        <v>0</v>
      </c>
      <c r="I1942" s="312">
        <v>0</v>
      </c>
    </row>
    <row r="1943" spans="1:9" s="350" customFormat="1" ht="14.25" customHeight="1">
      <c r="A1943" s="642" t="s">
        <v>909</v>
      </c>
      <c r="B1943" s="299" t="s">
        <v>19</v>
      </c>
      <c r="C1943" s="312">
        <f t="shared" si="600"/>
        <v>1.6</v>
      </c>
      <c r="D1943" s="312">
        <v>1.6</v>
      </c>
      <c r="E1943" s="312">
        <v>0</v>
      </c>
      <c r="F1943" s="312">
        <v>0</v>
      </c>
      <c r="G1943" s="312">
        <v>0</v>
      </c>
      <c r="H1943" s="312">
        <v>0</v>
      </c>
      <c r="I1943" s="312">
        <v>0</v>
      </c>
    </row>
    <row r="1944" spans="1:9" s="350" customFormat="1">
      <c r="A1944" s="267"/>
      <c r="B1944" s="282" t="s">
        <v>20</v>
      </c>
      <c r="C1944" s="312">
        <f t="shared" si="600"/>
        <v>1.6</v>
      </c>
      <c r="D1944" s="312">
        <v>1.6</v>
      </c>
      <c r="E1944" s="312">
        <v>0</v>
      </c>
      <c r="F1944" s="312">
        <v>0</v>
      </c>
      <c r="G1944" s="312">
        <v>0</v>
      </c>
      <c r="H1944" s="312">
        <v>0</v>
      </c>
      <c r="I1944" s="312">
        <v>0</v>
      </c>
    </row>
    <row r="1945" spans="1:9" s="350" customFormat="1" ht="15.75" customHeight="1">
      <c r="A1945" s="644" t="s">
        <v>910</v>
      </c>
      <c r="B1945" s="299" t="s">
        <v>19</v>
      </c>
      <c r="C1945" s="312">
        <f t="shared" si="600"/>
        <v>3.7</v>
      </c>
      <c r="D1945" s="312">
        <v>3.7</v>
      </c>
      <c r="E1945" s="312">
        <v>0</v>
      </c>
      <c r="F1945" s="312">
        <v>0</v>
      </c>
      <c r="G1945" s="312">
        <v>0</v>
      </c>
      <c r="H1945" s="312">
        <v>0</v>
      </c>
      <c r="I1945" s="312">
        <v>0</v>
      </c>
    </row>
    <row r="1946" spans="1:9" s="350" customFormat="1">
      <c r="A1946" s="267"/>
      <c r="B1946" s="282" t="s">
        <v>20</v>
      </c>
      <c r="C1946" s="312">
        <f t="shared" si="600"/>
        <v>3.7</v>
      </c>
      <c r="D1946" s="312">
        <v>3.7</v>
      </c>
      <c r="E1946" s="312">
        <v>0</v>
      </c>
      <c r="F1946" s="312">
        <v>0</v>
      </c>
      <c r="G1946" s="312">
        <v>0</v>
      </c>
      <c r="H1946" s="312">
        <v>0</v>
      </c>
      <c r="I1946" s="312">
        <v>0</v>
      </c>
    </row>
    <row r="1947" spans="1:9" s="350" customFormat="1" ht="30">
      <c r="A1947" s="645" t="s">
        <v>911</v>
      </c>
      <c r="B1947" s="299" t="s">
        <v>19</v>
      </c>
      <c r="C1947" s="312">
        <f t="shared" si="600"/>
        <v>53</v>
      </c>
      <c r="D1947" s="312">
        <v>53</v>
      </c>
      <c r="E1947" s="312">
        <v>0</v>
      </c>
      <c r="F1947" s="312">
        <v>0</v>
      </c>
      <c r="G1947" s="312">
        <v>0</v>
      </c>
      <c r="H1947" s="312">
        <v>0</v>
      </c>
      <c r="I1947" s="312">
        <v>0</v>
      </c>
    </row>
    <row r="1948" spans="1:9" s="147" customFormat="1">
      <c r="A1948" s="68"/>
      <c r="B1948" s="69" t="s">
        <v>20</v>
      </c>
      <c r="C1948" s="95">
        <f t="shared" si="600"/>
        <v>53</v>
      </c>
      <c r="D1948" s="95">
        <v>53</v>
      </c>
      <c r="E1948" s="71">
        <v>0</v>
      </c>
      <c r="F1948" s="95">
        <v>0</v>
      </c>
      <c r="G1948" s="95">
        <v>0</v>
      </c>
      <c r="H1948" s="95">
        <v>0</v>
      </c>
      <c r="I1948" s="95">
        <v>0</v>
      </c>
    </row>
    <row r="1949" spans="1:9" s="350" customFormat="1" ht="15">
      <c r="A1949" s="576" t="s">
        <v>912</v>
      </c>
      <c r="B1949" s="299" t="s">
        <v>19</v>
      </c>
      <c r="C1949" s="312">
        <f t="shared" si="600"/>
        <v>2.74</v>
      </c>
      <c r="D1949" s="312">
        <v>2.74</v>
      </c>
      <c r="E1949" s="312">
        <v>0</v>
      </c>
      <c r="F1949" s="312">
        <v>0</v>
      </c>
      <c r="G1949" s="312">
        <v>0</v>
      </c>
      <c r="H1949" s="312">
        <v>0</v>
      </c>
      <c r="I1949" s="312">
        <v>0</v>
      </c>
    </row>
    <row r="1950" spans="1:9" s="350" customFormat="1">
      <c r="A1950" s="267"/>
      <c r="B1950" s="282" t="s">
        <v>20</v>
      </c>
      <c r="C1950" s="312">
        <f t="shared" si="600"/>
        <v>2.74</v>
      </c>
      <c r="D1950" s="312">
        <v>2.74</v>
      </c>
      <c r="E1950" s="312">
        <v>0</v>
      </c>
      <c r="F1950" s="312">
        <v>0</v>
      </c>
      <c r="G1950" s="312">
        <v>0</v>
      </c>
      <c r="H1950" s="312">
        <v>0</v>
      </c>
      <c r="I1950" s="312">
        <v>0</v>
      </c>
    </row>
    <row r="1951" spans="1:9" s="350" customFormat="1" ht="15.75" customHeight="1">
      <c r="A1951" s="576" t="s">
        <v>913</v>
      </c>
      <c r="B1951" s="299" t="s">
        <v>19</v>
      </c>
      <c r="C1951" s="312">
        <f t="shared" si="600"/>
        <v>2.38</v>
      </c>
      <c r="D1951" s="312">
        <v>2.38</v>
      </c>
      <c r="E1951" s="312">
        <v>0</v>
      </c>
      <c r="F1951" s="312">
        <v>0</v>
      </c>
      <c r="G1951" s="312">
        <v>0</v>
      </c>
      <c r="H1951" s="312">
        <v>0</v>
      </c>
      <c r="I1951" s="312">
        <v>0</v>
      </c>
    </row>
    <row r="1952" spans="1:9" s="350" customFormat="1">
      <c r="A1952" s="267"/>
      <c r="B1952" s="282" t="s">
        <v>20</v>
      </c>
      <c r="C1952" s="312">
        <f t="shared" si="600"/>
        <v>2.38</v>
      </c>
      <c r="D1952" s="312">
        <v>2.38</v>
      </c>
      <c r="E1952" s="312">
        <v>0</v>
      </c>
      <c r="F1952" s="312">
        <v>0</v>
      </c>
      <c r="G1952" s="312">
        <v>0</v>
      </c>
      <c r="H1952" s="312">
        <v>0</v>
      </c>
      <c r="I1952" s="312">
        <v>0</v>
      </c>
    </row>
    <row r="1953" spans="1:9" s="350" customFormat="1" ht="15">
      <c r="A1953" s="646" t="s">
        <v>914</v>
      </c>
      <c r="B1953" s="299" t="s">
        <v>19</v>
      </c>
      <c r="C1953" s="312">
        <f t="shared" si="600"/>
        <v>2.74</v>
      </c>
      <c r="D1953" s="312">
        <v>2.74</v>
      </c>
      <c r="E1953" s="312">
        <v>0</v>
      </c>
      <c r="F1953" s="312">
        <v>0</v>
      </c>
      <c r="G1953" s="312">
        <v>0</v>
      </c>
      <c r="H1953" s="312">
        <v>0</v>
      </c>
      <c r="I1953" s="312">
        <v>0</v>
      </c>
    </row>
    <row r="1954" spans="1:9" s="350" customFormat="1" ht="14.25">
      <c r="A1954" s="549"/>
      <c r="B1954" s="282" t="s">
        <v>20</v>
      </c>
      <c r="C1954" s="312">
        <f t="shared" si="600"/>
        <v>2.74</v>
      </c>
      <c r="D1954" s="312">
        <v>2.74</v>
      </c>
      <c r="E1954" s="312">
        <v>0</v>
      </c>
      <c r="F1954" s="312">
        <v>0</v>
      </c>
      <c r="G1954" s="312">
        <v>0</v>
      </c>
      <c r="H1954" s="312">
        <v>0</v>
      </c>
      <c r="I1954" s="312">
        <v>0</v>
      </c>
    </row>
    <row r="1955" spans="1:9" s="350" customFormat="1" ht="27.75" customHeight="1">
      <c r="A1955" s="646" t="s">
        <v>915</v>
      </c>
      <c r="B1955" s="299" t="s">
        <v>19</v>
      </c>
      <c r="C1955" s="312">
        <f t="shared" si="600"/>
        <v>42</v>
      </c>
      <c r="D1955" s="312">
        <v>42</v>
      </c>
      <c r="E1955" s="312">
        <v>0</v>
      </c>
      <c r="F1955" s="312">
        <v>0</v>
      </c>
      <c r="G1955" s="312">
        <v>0</v>
      </c>
      <c r="H1955" s="312">
        <v>0</v>
      </c>
      <c r="I1955" s="312">
        <v>0</v>
      </c>
    </row>
    <row r="1956" spans="1:9" s="147" customFormat="1" ht="14.25">
      <c r="A1956" s="426"/>
      <c r="B1956" s="69" t="s">
        <v>20</v>
      </c>
      <c r="C1956" s="95">
        <f t="shared" si="600"/>
        <v>42</v>
      </c>
      <c r="D1956" s="95">
        <v>42</v>
      </c>
      <c r="E1956" s="71">
        <v>0</v>
      </c>
      <c r="F1956" s="95">
        <v>0</v>
      </c>
      <c r="G1956" s="95">
        <v>0</v>
      </c>
      <c r="H1956" s="95">
        <v>0</v>
      </c>
      <c r="I1956" s="95">
        <v>0</v>
      </c>
    </row>
    <row r="1957" spans="1:9" s="350" customFormat="1" ht="15.75" customHeight="1">
      <c r="A1957" s="646" t="s">
        <v>916</v>
      </c>
      <c r="B1957" s="299" t="s">
        <v>19</v>
      </c>
      <c r="C1957" s="312">
        <f t="shared" si="600"/>
        <v>2.2999999999999998</v>
      </c>
      <c r="D1957" s="312">
        <v>2.2999999999999998</v>
      </c>
      <c r="E1957" s="312">
        <v>0</v>
      </c>
      <c r="F1957" s="312">
        <v>0</v>
      </c>
      <c r="G1957" s="312">
        <v>0</v>
      </c>
      <c r="H1957" s="312">
        <v>0</v>
      </c>
      <c r="I1957" s="312">
        <v>0</v>
      </c>
    </row>
    <row r="1958" spans="1:9" s="350" customFormat="1" ht="14.25">
      <c r="A1958" s="549"/>
      <c r="B1958" s="282" t="s">
        <v>20</v>
      </c>
      <c r="C1958" s="312">
        <f t="shared" si="600"/>
        <v>2.2999999999999998</v>
      </c>
      <c r="D1958" s="312">
        <v>2.2999999999999998</v>
      </c>
      <c r="E1958" s="312">
        <v>0</v>
      </c>
      <c r="F1958" s="312">
        <v>0</v>
      </c>
      <c r="G1958" s="312">
        <v>0</v>
      </c>
      <c r="H1958" s="312">
        <v>0</v>
      </c>
      <c r="I1958" s="312">
        <v>0</v>
      </c>
    </row>
    <row r="1959" spans="1:9" s="350" customFormat="1" ht="15">
      <c r="A1959" s="646" t="s">
        <v>917</v>
      </c>
      <c r="B1959" s="299" t="s">
        <v>19</v>
      </c>
      <c r="C1959" s="312">
        <f t="shared" si="600"/>
        <v>2.7</v>
      </c>
      <c r="D1959" s="312">
        <v>2.7</v>
      </c>
      <c r="E1959" s="312">
        <v>0</v>
      </c>
      <c r="F1959" s="312">
        <v>0</v>
      </c>
      <c r="G1959" s="312">
        <v>0</v>
      </c>
      <c r="H1959" s="312">
        <v>0</v>
      </c>
      <c r="I1959" s="312">
        <v>0</v>
      </c>
    </row>
    <row r="1960" spans="1:9" s="350" customFormat="1" ht="14.25">
      <c r="A1960" s="549"/>
      <c r="B1960" s="282" t="s">
        <v>20</v>
      </c>
      <c r="C1960" s="312">
        <f t="shared" si="600"/>
        <v>2.7</v>
      </c>
      <c r="D1960" s="312">
        <v>2.7</v>
      </c>
      <c r="E1960" s="312">
        <v>0</v>
      </c>
      <c r="F1960" s="312">
        <v>0</v>
      </c>
      <c r="G1960" s="312">
        <v>0</v>
      </c>
      <c r="H1960" s="312">
        <v>0</v>
      </c>
      <c r="I1960" s="312">
        <v>0</v>
      </c>
    </row>
    <row r="1961" spans="1:9" s="350" customFormat="1" ht="15">
      <c r="A1961" s="646" t="s">
        <v>918</v>
      </c>
      <c r="B1961" s="299" t="s">
        <v>19</v>
      </c>
      <c r="C1961" s="312">
        <f t="shared" si="600"/>
        <v>1.6</v>
      </c>
      <c r="D1961" s="312">
        <v>1.6</v>
      </c>
      <c r="E1961" s="312">
        <v>0</v>
      </c>
      <c r="F1961" s="312">
        <v>0</v>
      </c>
      <c r="G1961" s="312">
        <v>0</v>
      </c>
      <c r="H1961" s="312">
        <v>0</v>
      </c>
      <c r="I1961" s="312">
        <v>0</v>
      </c>
    </row>
    <row r="1962" spans="1:9" s="350" customFormat="1" ht="14.25">
      <c r="A1962" s="549"/>
      <c r="B1962" s="282" t="s">
        <v>20</v>
      </c>
      <c r="C1962" s="312">
        <f t="shared" si="600"/>
        <v>1.6</v>
      </c>
      <c r="D1962" s="312">
        <v>1.6</v>
      </c>
      <c r="E1962" s="312">
        <v>0</v>
      </c>
      <c r="F1962" s="312">
        <v>0</v>
      </c>
      <c r="G1962" s="312">
        <v>0</v>
      </c>
      <c r="H1962" s="312">
        <v>0</v>
      </c>
      <c r="I1962" s="312">
        <v>0</v>
      </c>
    </row>
    <row r="1963" spans="1:9" s="350" customFormat="1" ht="15.75" customHeight="1">
      <c r="A1963" s="646" t="s">
        <v>919</v>
      </c>
      <c r="B1963" s="299" t="s">
        <v>19</v>
      </c>
      <c r="C1963" s="312">
        <f t="shared" si="600"/>
        <v>2.7</v>
      </c>
      <c r="D1963" s="312">
        <v>2.7</v>
      </c>
      <c r="E1963" s="312">
        <v>0</v>
      </c>
      <c r="F1963" s="312">
        <v>0</v>
      </c>
      <c r="G1963" s="312">
        <v>0</v>
      </c>
      <c r="H1963" s="312">
        <v>0</v>
      </c>
      <c r="I1963" s="312">
        <v>0</v>
      </c>
    </row>
    <row r="1964" spans="1:9" s="350" customFormat="1" ht="14.25">
      <c r="A1964" s="549"/>
      <c r="B1964" s="282" t="s">
        <v>20</v>
      </c>
      <c r="C1964" s="312">
        <f t="shared" si="600"/>
        <v>2.7</v>
      </c>
      <c r="D1964" s="312">
        <v>2.7</v>
      </c>
      <c r="E1964" s="312">
        <v>0</v>
      </c>
      <c r="F1964" s="312">
        <v>0</v>
      </c>
      <c r="G1964" s="312">
        <v>0</v>
      </c>
      <c r="H1964" s="312">
        <v>0</v>
      </c>
      <c r="I1964" s="312">
        <v>0</v>
      </c>
    </row>
    <row r="1965" spans="1:9" s="350" customFormat="1" ht="15">
      <c r="A1965" s="646" t="s">
        <v>920</v>
      </c>
      <c r="B1965" s="299" t="s">
        <v>19</v>
      </c>
      <c r="C1965" s="312">
        <f t="shared" si="600"/>
        <v>1.9</v>
      </c>
      <c r="D1965" s="312">
        <v>1.9</v>
      </c>
      <c r="E1965" s="312">
        <v>0</v>
      </c>
      <c r="F1965" s="312">
        <v>0</v>
      </c>
      <c r="G1965" s="312">
        <v>0</v>
      </c>
      <c r="H1965" s="312">
        <v>0</v>
      </c>
      <c r="I1965" s="312">
        <v>0</v>
      </c>
    </row>
    <row r="1966" spans="1:9" s="350" customFormat="1" ht="14.25">
      <c r="A1966" s="549"/>
      <c r="B1966" s="282" t="s">
        <v>20</v>
      </c>
      <c r="C1966" s="312">
        <f t="shared" si="600"/>
        <v>1.9</v>
      </c>
      <c r="D1966" s="312">
        <v>1.9</v>
      </c>
      <c r="E1966" s="312">
        <v>0</v>
      </c>
      <c r="F1966" s="312">
        <v>0</v>
      </c>
      <c r="G1966" s="312">
        <v>0</v>
      </c>
      <c r="H1966" s="312">
        <v>0</v>
      </c>
      <c r="I1966" s="312">
        <v>0</v>
      </c>
    </row>
    <row r="1967" spans="1:9" s="350" customFormat="1" ht="15">
      <c r="A1967" s="646" t="s">
        <v>921</v>
      </c>
      <c r="B1967" s="299" t="s">
        <v>19</v>
      </c>
      <c r="C1967" s="312">
        <f t="shared" si="600"/>
        <v>1.9</v>
      </c>
      <c r="D1967" s="312">
        <v>1.9</v>
      </c>
      <c r="E1967" s="312">
        <v>0</v>
      </c>
      <c r="F1967" s="312">
        <v>0</v>
      </c>
      <c r="G1967" s="312">
        <v>0</v>
      </c>
      <c r="H1967" s="312">
        <v>0</v>
      </c>
      <c r="I1967" s="312">
        <v>0</v>
      </c>
    </row>
    <row r="1968" spans="1:9" s="350" customFormat="1" ht="14.25">
      <c r="A1968" s="549"/>
      <c r="B1968" s="282" t="s">
        <v>20</v>
      </c>
      <c r="C1968" s="312">
        <f t="shared" si="600"/>
        <v>1.9</v>
      </c>
      <c r="D1968" s="312">
        <v>1.9</v>
      </c>
      <c r="E1968" s="312">
        <v>0</v>
      </c>
      <c r="F1968" s="312">
        <v>0</v>
      </c>
      <c r="G1968" s="312">
        <v>0</v>
      </c>
      <c r="H1968" s="312">
        <v>0</v>
      </c>
      <c r="I1968" s="312">
        <v>0</v>
      </c>
    </row>
    <row r="1969" spans="1:9" s="350" customFormat="1" ht="15.75" customHeight="1">
      <c r="A1969" s="646" t="s">
        <v>922</v>
      </c>
      <c r="B1969" s="299" t="s">
        <v>19</v>
      </c>
      <c r="C1969" s="312">
        <f t="shared" si="600"/>
        <v>2.38</v>
      </c>
      <c r="D1969" s="312">
        <v>2.38</v>
      </c>
      <c r="E1969" s="312">
        <v>0</v>
      </c>
      <c r="F1969" s="312">
        <v>0</v>
      </c>
      <c r="G1969" s="312">
        <v>0</v>
      </c>
      <c r="H1969" s="312">
        <v>0</v>
      </c>
      <c r="I1969" s="312">
        <v>0</v>
      </c>
    </row>
    <row r="1970" spans="1:9" s="350" customFormat="1" ht="14.25">
      <c r="A1970" s="549"/>
      <c r="B1970" s="282" t="s">
        <v>20</v>
      </c>
      <c r="C1970" s="312">
        <f t="shared" si="600"/>
        <v>2.38</v>
      </c>
      <c r="D1970" s="312">
        <v>2.38</v>
      </c>
      <c r="E1970" s="312">
        <v>0</v>
      </c>
      <c r="F1970" s="312">
        <v>0</v>
      </c>
      <c r="G1970" s="312">
        <v>0</v>
      </c>
      <c r="H1970" s="312">
        <v>0</v>
      </c>
      <c r="I1970" s="312">
        <v>0</v>
      </c>
    </row>
    <row r="1971" spans="1:9" s="350" customFormat="1" ht="15">
      <c r="A1971" s="646" t="s">
        <v>923</v>
      </c>
      <c r="B1971" s="299" t="s">
        <v>19</v>
      </c>
      <c r="C1971" s="312">
        <f t="shared" si="600"/>
        <v>2.7</v>
      </c>
      <c r="D1971" s="312">
        <v>2.7</v>
      </c>
      <c r="E1971" s="312">
        <v>0</v>
      </c>
      <c r="F1971" s="312">
        <v>0</v>
      </c>
      <c r="G1971" s="312">
        <v>0</v>
      </c>
      <c r="H1971" s="312">
        <v>0</v>
      </c>
      <c r="I1971" s="312">
        <v>0</v>
      </c>
    </row>
    <row r="1972" spans="1:9" s="350" customFormat="1" ht="14.25">
      <c r="A1972" s="549"/>
      <c r="B1972" s="282" t="s">
        <v>20</v>
      </c>
      <c r="C1972" s="312">
        <f t="shared" si="600"/>
        <v>2.7</v>
      </c>
      <c r="D1972" s="312">
        <v>2.7</v>
      </c>
      <c r="E1972" s="312">
        <v>0</v>
      </c>
      <c r="F1972" s="312">
        <v>0</v>
      </c>
      <c r="G1972" s="312">
        <v>0</v>
      </c>
      <c r="H1972" s="312">
        <v>0</v>
      </c>
      <c r="I1972" s="312">
        <v>0</v>
      </c>
    </row>
    <row r="1973" spans="1:9" s="350" customFormat="1" ht="47.25" customHeight="1">
      <c r="A1973" s="647" t="s">
        <v>924</v>
      </c>
      <c r="B1973" s="299" t="s">
        <v>19</v>
      </c>
      <c r="C1973" s="312">
        <f t="shared" ref="C1973:C1982" si="606">D1973+E1973+F1973+G1973+H1973+I1973</f>
        <v>10</v>
      </c>
      <c r="D1973" s="312">
        <v>0</v>
      </c>
      <c r="E1973" s="312">
        <v>10</v>
      </c>
      <c r="F1973" s="312">
        <v>0</v>
      </c>
      <c r="G1973" s="312">
        <v>0</v>
      </c>
      <c r="H1973" s="312">
        <v>0</v>
      </c>
      <c r="I1973" s="312">
        <v>0</v>
      </c>
    </row>
    <row r="1974" spans="1:9" s="147" customFormat="1">
      <c r="A1974" s="68"/>
      <c r="B1974" s="69" t="s">
        <v>20</v>
      </c>
      <c r="C1974" s="95">
        <f t="shared" si="606"/>
        <v>10</v>
      </c>
      <c r="D1974" s="95">
        <v>0</v>
      </c>
      <c r="E1974" s="71">
        <v>10</v>
      </c>
      <c r="F1974" s="95">
        <v>0</v>
      </c>
      <c r="G1974" s="95">
        <v>0</v>
      </c>
      <c r="H1974" s="95">
        <v>0</v>
      </c>
      <c r="I1974" s="95">
        <v>0</v>
      </c>
    </row>
    <row r="1975" spans="1:9" s="350" customFormat="1" ht="47.25" customHeight="1">
      <c r="A1975" s="647" t="s">
        <v>925</v>
      </c>
      <c r="B1975" s="299" t="s">
        <v>19</v>
      </c>
      <c r="C1975" s="312">
        <f t="shared" si="606"/>
        <v>10</v>
      </c>
      <c r="D1975" s="312">
        <v>0</v>
      </c>
      <c r="E1975" s="312">
        <v>10</v>
      </c>
      <c r="F1975" s="312">
        <v>0</v>
      </c>
      <c r="G1975" s="312">
        <v>0</v>
      </c>
      <c r="H1975" s="312">
        <v>0</v>
      </c>
      <c r="I1975" s="312">
        <v>0</v>
      </c>
    </row>
    <row r="1976" spans="1:9" s="350" customFormat="1">
      <c r="A1976" s="267"/>
      <c r="B1976" s="282" t="s">
        <v>20</v>
      </c>
      <c r="C1976" s="312">
        <f t="shared" si="606"/>
        <v>10</v>
      </c>
      <c r="D1976" s="312">
        <v>0</v>
      </c>
      <c r="E1976" s="312">
        <v>10</v>
      </c>
      <c r="F1976" s="312">
        <v>0</v>
      </c>
      <c r="G1976" s="312">
        <v>0</v>
      </c>
      <c r="H1976" s="312">
        <v>0</v>
      </c>
      <c r="I1976" s="312">
        <v>0</v>
      </c>
    </row>
    <row r="1977" spans="1:9" s="350" customFormat="1" ht="45">
      <c r="A1977" s="647" t="s">
        <v>926</v>
      </c>
      <c r="B1977" s="299" t="s">
        <v>19</v>
      </c>
      <c r="C1977" s="312">
        <f t="shared" si="606"/>
        <v>59</v>
      </c>
      <c r="D1977" s="312">
        <v>0</v>
      </c>
      <c r="E1977" s="312">
        <v>59</v>
      </c>
      <c r="F1977" s="312">
        <v>0</v>
      </c>
      <c r="G1977" s="312">
        <v>0</v>
      </c>
      <c r="H1977" s="312">
        <v>0</v>
      </c>
      <c r="I1977" s="312">
        <v>0</v>
      </c>
    </row>
    <row r="1978" spans="1:9" s="147" customFormat="1">
      <c r="A1978" s="68"/>
      <c r="B1978" s="69" t="s">
        <v>20</v>
      </c>
      <c r="C1978" s="95">
        <f t="shared" si="606"/>
        <v>59</v>
      </c>
      <c r="D1978" s="95">
        <v>0</v>
      </c>
      <c r="E1978" s="71">
        <v>59</v>
      </c>
      <c r="F1978" s="95">
        <v>0</v>
      </c>
      <c r="G1978" s="95">
        <v>0</v>
      </c>
      <c r="H1978" s="95">
        <v>0</v>
      </c>
      <c r="I1978" s="95">
        <v>0</v>
      </c>
    </row>
    <row r="1979" spans="1:9" s="350" customFormat="1" ht="45.75" customHeight="1">
      <c r="A1979" s="647" t="s">
        <v>927</v>
      </c>
      <c r="B1979" s="299" t="s">
        <v>19</v>
      </c>
      <c r="C1979" s="312">
        <f t="shared" si="606"/>
        <v>3</v>
      </c>
      <c r="D1979" s="312">
        <v>0</v>
      </c>
      <c r="E1979" s="312">
        <v>3</v>
      </c>
      <c r="F1979" s="312">
        <v>0</v>
      </c>
      <c r="G1979" s="312">
        <v>0</v>
      </c>
      <c r="H1979" s="312">
        <v>0</v>
      </c>
      <c r="I1979" s="312">
        <v>0</v>
      </c>
    </row>
    <row r="1980" spans="1:9" s="350" customFormat="1">
      <c r="A1980" s="267"/>
      <c r="B1980" s="282" t="s">
        <v>20</v>
      </c>
      <c r="C1980" s="312">
        <f t="shared" si="606"/>
        <v>3</v>
      </c>
      <c r="D1980" s="312">
        <v>0</v>
      </c>
      <c r="E1980" s="312">
        <v>3</v>
      </c>
      <c r="F1980" s="312">
        <v>0</v>
      </c>
      <c r="G1980" s="312">
        <v>0</v>
      </c>
      <c r="H1980" s="312">
        <v>0</v>
      </c>
      <c r="I1980" s="312">
        <v>0</v>
      </c>
    </row>
    <row r="1981" spans="1:9" s="350" customFormat="1" ht="60">
      <c r="A1981" s="647" t="s">
        <v>928</v>
      </c>
      <c r="B1981" s="299" t="s">
        <v>19</v>
      </c>
      <c r="C1981" s="312">
        <f t="shared" si="606"/>
        <v>21</v>
      </c>
      <c r="D1981" s="312">
        <v>0</v>
      </c>
      <c r="E1981" s="312">
        <v>21</v>
      </c>
      <c r="F1981" s="312">
        <v>0</v>
      </c>
      <c r="G1981" s="312">
        <v>0</v>
      </c>
      <c r="H1981" s="312">
        <v>0</v>
      </c>
      <c r="I1981" s="312">
        <v>0</v>
      </c>
    </row>
    <row r="1982" spans="1:9" s="350" customFormat="1">
      <c r="A1982" s="267"/>
      <c r="B1982" s="282" t="s">
        <v>20</v>
      </c>
      <c r="C1982" s="312">
        <f t="shared" si="606"/>
        <v>21</v>
      </c>
      <c r="D1982" s="312">
        <v>0</v>
      </c>
      <c r="E1982" s="312">
        <v>21</v>
      </c>
      <c r="F1982" s="312">
        <v>0</v>
      </c>
      <c r="G1982" s="312">
        <v>0</v>
      </c>
      <c r="H1982" s="312">
        <v>0</v>
      </c>
      <c r="I1982" s="312">
        <v>0</v>
      </c>
    </row>
    <row r="1983" spans="1:9" s="350" customFormat="1" ht="45">
      <c r="A1983" s="647" t="s">
        <v>929</v>
      </c>
      <c r="B1983" s="299" t="s">
        <v>19</v>
      </c>
      <c r="C1983" s="312">
        <f t="shared" si="600"/>
        <v>9</v>
      </c>
      <c r="D1983" s="312">
        <v>0</v>
      </c>
      <c r="E1983" s="312">
        <v>9</v>
      </c>
      <c r="F1983" s="312">
        <v>0</v>
      </c>
      <c r="G1983" s="312">
        <v>0</v>
      </c>
      <c r="H1983" s="312">
        <v>0</v>
      </c>
      <c r="I1983" s="312">
        <v>0</v>
      </c>
    </row>
    <row r="1984" spans="1:9" s="147" customFormat="1" ht="14.25">
      <c r="A1984" s="425"/>
      <c r="B1984" s="69" t="s">
        <v>20</v>
      </c>
      <c r="C1984" s="95">
        <f t="shared" si="600"/>
        <v>9</v>
      </c>
      <c r="D1984" s="95">
        <v>0</v>
      </c>
      <c r="E1984" s="71">
        <v>9</v>
      </c>
      <c r="F1984" s="95">
        <v>0</v>
      </c>
      <c r="G1984" s="95">
        <v>0</v>
      </c>
      <c r="H1984" s="95">
        <v>0</v>
      </c>
      <c r="I1984" s="95">
        <v>0</v>
      </c>
    </row>
    <row r="1985" spans="1:9" s="350" customFormat="1" ht="30">
      <c r="A1985" s="647" t="s">
        <v>930</v>
      </c>
      <c r="B1985" s="299" t="s">
        <v>19</v>
      </c>
      <c r="C1985" s="312">
        <f t="shared" si="600"/>
        <v>29</v>
      </c>
      <c r="D1985" s="312">
        <v>0</v>
      </c>
      <c r="E1985" s="312">
        <v>29</v>
      </c>
      <c r="F1985" s="312">
        <v>0</v>
      </c>
      <c r="G1985" s="312">
        <v>0</v>
      </c>
      <c r="H1985" s="312">
        <v>0</v>
      </c>
      <c r="I1985" s="312">
        <v>0</v>
      </c>
    </row>
    <row r="1986" spans="1:9" s="350" customFormat="1">
      <c r="A1986" s="267"/>
      <c r="B1986" s="282" t="s">
        <v>20</v>
      </c>
      <c r="C1986" s="312">
        <f t="shared" si="600"/>
        <v>29</v>
      </c>
      <c r="D1986" s="312">
        <v>0</v>
      </c>
      <c r="E1986" s="312">
        <v>29</v>
      </c>
      <c r="F1986" s="312">
        <v>0</v>
      </c>
      <c r="G1986" s="312">
        <v>0</v>
      </c>
      <c r="H1986" s="312">
        <v>0</v>
      </c>
      <c r="I1986" s="312">
        <v>0</v>
      </c>
    </row>
    <row r="1987" spans="1:9" s="350" customFormat="1" ht="45" customHeight="1">
      <c r="A1987" s="647" t="s">
        <v>931</v>
      </c>
      <c r="B1987" s="299" t="s">
        <v>19</v>
      </c>
      <c r="C1987" s="312">
        <f t="shared" si="600"/>
        <v>65</v>
      </c>
      <c r="D1987" s="312">
        <v>0</v>
      </c>
      <c r="E1987" s="312">
        <v>65</v>
      </c>
      <c r="F1987" s="312">
        <v>0</v>
      </c>
      <c r="G1987" s="312">
        <v>0</v>
      </c>
      <c r="H1987" s="312">
        <v>0</v>
      </c>
      <c r="I1987" s="312">
        <v>0</v>
      </c>
    </row>
    <row r="1988" spans="1:9" s="350" customFormat="1">
      <c r="A1988" s="267"/>
      <c r="B1988" s="282" t="s">
        <v>20</v>
      </c>
      <c r="C1988" s="312">
        <f t="shared" si="600"/>
        <v>65</v>
      </c>
      <c r="D1988" s="312">
        <v>0</v>
      </c>
      <c r="E1988" s="312">
        <v>65</v>
      </c>
      <c r="F1988" s="312">
        <v>0</v>
      </c>
      <c r="G1988" s="312">
        <v>0</v>
      </c>
      <c r="H1988" s="312">
        <v>0</v>
      </c>
      <c r="I1988" s="312">
        <v>0</v>
      </c>
    </row>
    <row r="1989" spans="1:9" s="350" customFormat="1" ht="30">
      <c r="A1989" s="647" t="s">
        <v>932</v>
      </c>
      <c r="B1989" s="299" t="s">
        <v>19</v>
      </c>
      <c r="C1989" s="312">
        <f t="shared" si="600"/>
        <v>86</v>
      </c>
      <c r="D1989" s="312">
        <v>0</v>
      </c>
      <c r="E1989" s="312">
        <v>86</v>
      </c>
      <c r="F1989" s="312">
        <v>0</v>
      </c>
      <c r="G1989" s="312">
        <v>0</v>
      </c>
      <c r="H1989" s="312">
        <v>0</v>
      </c>
      <c r="I1989" s="312">
        <v>0</v>
      </c>
    </row>
    <row r="1990" spans="1:9" s="350" customFormat="1">
      <c r="A1990" s="267"/>
      <c r="B1990" s="282" t="s">
        <v>20</v>
      </c>
      <c r="C1990" s="312">
        <f t="shared" si="600"/>
        <v>86</v>
      </c>
      <c r="D1990" s="312">
        <v>0</v>
      </c>
      <c r="E1990" s="312">
        <v>86</v>
      </c>
      <c r="F1990" s="312">
        <v>0</v>
      </c>
      <c r="G1990" s="312">
        <v>0</v>
      </c>
      <c r="H1990" s="312">
        <v>0</v>
      </c>
      <c r="I1990" s="312">
        <v>0</v>
      </c>
    </row>
    <row r="1991" spans="1:9" s="350" customFormat="1" ht="15">
      <c r="A1991" s="648" t="s">
        <v>933</v>
      </c>
      <c r="B1991" s="299" t="s">
        <v>19</v>
      </c>
      <c r="C1991" s="312">
        <f t="shared" ref="C1991:C1996" si="607">D1991+E1991+F1991+G1991+H1991+I1991</f>
        <v>2</v>
      </c>
      <c r="D1991" s="312">
        <v>0</v>
      </c>
      <c r="E1991" s="312">
        <v>2</v>
      </c>
      <c r="F1991" s="312">
        <v>0</v>
      </c>
      <c r="G1991" s="312">
        <v>0</v>
      </c>
      <c r="H1991" s="312">
        <v>0</v>
      </c>
      <c r="I1991" s="312">
        <v>0</v>
      </c>
    </row>
    <row r="1992" spans="1:9" s="147" customFormat="1" ht="14.25">
      <c r="A1992" s="425"/>
      <c r="B1992" s="69" t="s">
        <v>20</v>
      </c>
      <c r="C1992" s="95">
        <f t="shared" si="607"/>
        <v>2</v>
      </c>
      <c r="D1992" s="95">
        <v>0</v>
      </c>
      <c r="E1992" s="71">
        <v>2</v>
      </c>
      <c r="F1992" s="95">
        <v>0</v>
      </c>
      <c r="G1992" s="95">
        <v>0</v>
      </c>
      <c r="H1992" s="95">
        <v>0</v>
      </c>
      <c r="I1992" s="95">
        <v>0</v>
      </c>
    </row>
    <row r="1993" spans="1:9" s="350" customFormat="1" ht="30" customHeight="1">
      <c r="A1993" s="647" t="s">
        <v>934</v>
      </c>
      <c r="B1993" s="299" t="s">
        <v>19</v>
      </c>
      <c r="C1993" s="312">
        <f t="shared" si="607"/>
        <v>10</v>
      </c>
      <c r="D1993" s="312">
        <v>0</v>
      </c>
      <c r="E1993" s="312">
        <v>10</v>
      </c>
      <c r="F1993" s="312">
        <v>0</v>
      </c>
      <c r="G1993" s="312">
        <v>0</v>
      </c>
      <c r="H1993" s="312">
        <v>0</v>
      </c>
      <c r="I1993" s="312">
        <v>0</v>
      </c>
    </row>
    <row r="1994" spans="1:9" s="350" customFormat="1">
      <c r="A1994" s="267"/>
      <c r="B1994" s="282" t="s">
        <v>20</v>
      </c>
      <c r="C1994" s="312">
        <f t="shared" si="607"/>
        <v>10</v>
      </c>
      <c r="D1994" s="312">
        <v>0</v>
      </c>
      <c r="E1994" s="312">
        <v>10</v>
      </c>
      <c r="F1994" s="312">
        <v>0</v>
      </c>
      <c r="G1994" s="312">
        <v>0</v>
      </c>
      <c r="H1994" s="312">
        <v>0</v>
      </c>
      <c r="I1994" s="312">
        <v>0</v>
      </c>
    </row>
    <row r="1995" spans="1:9" s="350" customFormat="1" ht="15">
      <c r="A1995" s="647" t="s">
        <v>935</v>
      </c>
      <c r="B1995" s="299" t="s">
        <v>19</v>
      </c>
      <c r="C1995" s="312">
        <f t="shared" si="607"/>
        <v>3</v>
      </c>
      <c r="D1995" s="312">
        <v>0</v>
      </c>
      <c r="E1995" s="312">
        <v>3</v>
      </c>
      <c r="F1995" s="312">
        <v>0</v>
      </c>
      <c r="G1995" s="312">
        <v>0</v>
      </c>
      <c r="H1995" s="312">
        <v>0</v>
      </c>
      <c r="I1995" s="312">
        <v>0</v>
      </c>
    </row>
    <row r="1996" spans="1:9" s="350" customFormat="1">
      <c r="A1996" s="267"/>
      <c r="B1996" s="282" t="s">
        <v>20</v>
      </c>
      <c r="C1996" s="312">
        <f t="shared" si="607"/>
        <v>3</v>
      </c>
      <c r="D1996" s="312">
        <v>0</v>
      </c>
      <c r="E1996" s="312">
        <v>3</v>
      </c>
      <c r="F1996" s="312">
        <v>0</v>
      </c>
      <c r="G1996" s="312">
        <v>0</v>
      </c>
      <c r="H1996" s="312">
        <v>0</v>
      </c>
      <c r="I1996" s="312">
        <v>0</v>
      </c>
    </row>
    <row r="1997" spans="1:9" s="350" customFormat="1" ht="30">
      <c r="A1997" s="649" t="s">
        <v>945</v>
      </c>
      <c r="B1997" s="299" t="s">
        <v>19</v>
      </c>
      <c r="C1997" s="312">
        <f t="shared" ref="C1997:C1998" si="608">D1997+E1997+F1997+G1997+H1997+I1997</f>
        <v>24</v>
      </c>
      <c r="D1997" s="312">
        <v>0</v>
      </c>
      <c r="E1997" s="312">
        <v>24</v>
      </c>
      <c r="F1997" s="312">
        <v>0</v>
      </c>
      <c r="G1997" s="312">
        <v>0</v>
      </c>
      <c r="H1997" s="312">
        <v>0</v>
      </c>
      <c r="I1997" s="312">
        <v>0</v>
      </c>
    </row>
    <row r="1998" spans="1:9" s="147" customFormat="1">
      <c r="A1998" s="68"/>
      <c r="B1998" s="69" t="s">
        <v>20</v>
      </c>
      <c r="C1998" s="95">
        <f t="shared" si="608"/>
        <v>24</v>
      </c>
      <c r="D1998" s="95">
        <v>0</v>
      </c>
      <c r="E1998" s="71">
        <v>24</v>
      </c>
      <c r="F1998" s="95">
        <v>0</v>
      </c>
      <c r="G1998" s="95">
        <v>0</v>
      </c>
      <c r="H1998" s="95">
        <v>0</v>
      </c>
      <c r="I1998" s="95">
        <v>0</v>
      </c>
    </row>
    <row r="1999" spans="1:9" s="147" customFormat="1" ht="15.75" customHeight="1">
      <c r="A1999" s="427" t="s">
        <v>428</v>
      </c>
      <c r="B1999" s="150" t="s">
        <v>19</v>
      </c>
      <c r="C1999" s="146">
        <f t="shared" si="600"/>
        <v>205.67</v>
      </c>
      <c r="D1999" s="146">
        <f>D2001+D2003+D2005+D2007+D2009+D2011+D2013+D2015+D2017+D2019+D2021+D2023+D2025</f>
        <v>68.669999999999987</v>
      </c>
      <c r="E1999" s="146">
        <f t="shared" ref="E1999:I1999" si="609">E2001+E2003+E2005+E2007+E2009+E2011+E2013+E2015+E2017+E2019+E2021+E2023+E2025</f>
        <v>137</v>
      </c>
      <c r="F1999" s="146">
        <f t="shared" si="609"/>
        <v>0</v>
      </c>
      <c r="G1999" s="146">
        <f t="shared" si="609"/>
        <v>0</v>
      </c>
      <c r="H1999" s="146">
        <f t="shared" si="609"/>
        <v>0</v>
      </c>
      <c r="I1999" s="146">
        <f t="shared" si="609"/>
        <v>0</v>
      </c>
    </row>
    <row r="2000" spans="1:9" s="147" customFormat="1">
      <c r="A2000" s="68"/>
      <c r="B2000" s="153" t="s">
        <v>20</v>
      </c>
      <c r="C2000" s="146">
        <f t="shared" si="600"/>
        <v>205.67</v>
      </c>
      <c r="D2000" s="146">
        <f>D2002+D2004+D2006+D2008+D2010+D2012+D2014+D2016+D2018+D2020+D2022+D2024+D2026</f>
        <v>68.669999999999987</v>
      </c>
      <c r="E2000" s="146">
        <f t="shared" ref="E2000:I2000" si="610">E2002+E2004+E2006+E2008+E2010+E2012+E2014+E2016+E2018+E2020+E2022+E2024+E2026</f>
        <v>137</v>
      </c>
      <c r="F2000" s="146">
        <f t="shared" si="610"/>
        <v>0</v>
      </c>
      <c r="G2000" s="146">
        <f t="shared" si="610"/>
        <v>0</v>
      </c>
      <c r="H2000" s="146">
        <f t="shared" si="610"/>
        <v>0</v>
      </c>
      <c r="I2000" s="146">
        <f t="shared" si="610"/>
        <v>0</v>
      </c>
    </row>
    <row r="2001" spans="1:9" s="350" customFormat="1" ht="15">
      <c r="A2001" s="571" t="s">
        <v>421</v>
      </c>
      <c r="B2001" s="299" t="s">
        <v>19</v>
      </c>
      <c r="C2001" s="312">
        <f t="shared" si="600"/>
        <v>2.74</v>
      </c>
      <c r="D2001" s="312">
        <v>2.74</v>
      </c>
      <c r="E2001" s="312">
        <v>0</v>
      </c>
      <c r="F2001" s="312">
        <v>0</v>
      </c>
      <c r="G2001" s="312">
        <v>0</v>
      </c>
      <c r="H2001" s="312">
        <v>0</v>
      </c>
      <c r="I2001" s="312">
        <v>0</v>
      </c>
    </row>
    <row r="2002" spans="1:9" s="350" customFormat="1">
      <c r="A2002" s="267"/>
      <c r="B2002" s="282" t="s">
        <v>20</v>
      </c>
      <c r="C2002" s="312">
        <f t="shared" si="600"/>
        <v>2.74</v>
      </c>
      <c r="D2002" s="312">
        <v>2.74</v>
      </c>
      <c r="E2002" s="312">
        <v>0</v>
      </c>
      <c r="F2002" s="312">
        <v>0</v>
      </c>
      <c r="G2002" s="312">
        <v>0</v>
      </c>
      <c r="H2002" s="312">
        <v>0</v>
      </c>
      <c r="I2002" s="312">
        <v>0</v>
      </c>
    </row>
    <row r="2003" spans="1:9" s="350" customFormat="1" ht="15.75" customHeight="1">
      <c r="A2003" s="571" t="s">
        <v>422</v>
      </c>
      <c r="B2003" s="299" t="s">
        <v>19</v>
      </c>
      <c r="C2003" s="312">
        <f t="shared" si="600"/>
        <v>0.9</v>
      </c>
      <c r="D2003" s="312">
        <v>0.9</v>
      </c>
      <c r="E2003" s="312">
        <v>0</v>
      </c>
      <c r="F2003" s="312">
        <v>0</v>
      </c>
      <c r="G2003" s="312">
        <v>0</v>
      </c>
      <c r="H2003" s="312">
        <v>0</v>
      </c>
      <c r="I2003" s="312">
        <v>0</v>
      </c>
    </row>
    <row r="2004" spans="1:9" s="350" customFormat="1">
      <c r="A2004" s="267"/>
      <c r="B2004" s="282" t="s">
        <v>20</v>
      </c>
      <c r="C2004" s="312">
        <f t="shared" si="600"/>
        <v>0.9</v>
      </c>
      <c r="D2004" s="312">
        <v>0.9</v>
      </c>
      <c r="E2004" s="312">
        <v>0</v>
      </c>
      <c r="F2004" s="312">
        <v>0</v>
      </c>
      <c r="G2004" s="312">
        <v>0</v>
      </c>
      <c r="H2004" s="312">
        <v>0</v>
      </c>
      <c r="I2004" s="312">
        <v>0</v>
      </c>
    </row>
    <row r="2005" spans="1:9" s="350" customFormat="1" ht="15">
      <c r="A2005" s="571" t="s">
        <v>423</v>
      </c>
      <c r="B2005" s="299" t="s">
        <v>19</v>
      </c>
      <c r="C2005" s="312">
        <f t="shared" si="600"/>
        <v>2.38</v>
      </c>
      <c r="D2005" s="312">
        <v>2.38</v>
      </c>
      <c r="E2005" s="312">
        <v>0</v>
      </c>
      <c r="F2005" s="312">
        <v>0</v>
      </c>
      <c r="G2005" s="312">
        <v>0</v>
      </c>
      <c r="H2005" s="312">
        <v>0</v>
      </c>
      <c r="I2005" s="312">
        <v>0</v>
      </c>
    </row>
    <row r="2006" spans="1:9" s="350" customFormat="1">
      <c r="A2006" s="267"/>
      <c r="B2006" s="282" t="s">
        <v>20</v>
      </c>
      <c r="C2006" s="312">
        <f t="shared" si="600"/>
        <v>2.38</v>
      </c>
      <c r="D2006" s="312">
        <v>2.38</v>
      </c>
      <c r="E2006" s="312">
        <v>0</v>
      </c>
      <c r="F2006" s="312">
        <v>0</v>
      </c>
      <c r="G2006" s="312">
        <v>0</v>
      </c>
      <c r="H2006" s="312">
        <v>0</v>
      </c>
      <c r="I2006" s="312">
        <v>0</v>
      </c>
    </row>
    <row r="2007" spans="1:9" s="350" customFormat="1" ht="30" customHeight="1">
      <c r="A2007" s="581" t="s">
        <v>424</v>
      </c>
      <c r="B2007" s="299" t="s">
        <v>19</v>
      </c>
      <c r="C2007" s="312">
        <f t="shared" si="600"/>
        <v>48</v>
      </c>
      <c r="D2007" s="312">
        <v>48</v>
      </c>
      <c r="E2007" s="312">
        <v>0</v>
      </c>
      <c r="F2007" s="312">
        <v>0</v>
      </c>
      <c r="G2007" s="312">
        <v>0</v>
      </c>
      <c r="H2007" s="312">
        <v>0</v>
      </c>
      <c r="I2007" s="312">
        <v>0</v>
      </c>
    </row>
    <row r="2008" spans="1:9" s="350" customFormat="1">
      <c r="A2008" s="267"/>
      <c r="B2008" s="282" t="s">
        <v>20</v>
      </c>
      <c r="C2008" s="312">
        <f t="shared" si="600"/>
        <v>48</v>
      </c>
      <c r="D2008" s="312">
        <v>48</v>
      </c>
      <c r="E2008" s="312">
        <v>0</v>
      </c>
      <c r="F2008" s="312">
        <v>0</v>
      </c>
      <c r="G2008" s="312">
        <v>0</v>
      </c>
      <c r="H2008" s="312">
        <v>0</v>
      </c>
      <c r="I2008" s="312">
        <v>0</v>
      </c>
    </row>
    <row r="2009" spans="1:9" s="350" customFormat="1" ht="15.75" customHeight="1">
      <c r="A2009" s="571" t="s">
        <v>936</v>
      </c>
      <c r="B2009" s="299" t="s">
        <v>19</v>
      </c>
      <c r="C2009" s="312">
        <f t="shared" si="600"/>
        <v>2.2999999999999998</v>
      </c>
      <c r="D2009" s="312">
        <v>2.2999999999999998</v>
      </c>
      <c r="E2009" s="312">
        <v>0</v>
      </c>
      <c r="F2009" s="312">
        <v>0</v>
      </c>
      <c r="G2009" s="312">
        <v>0</v>
      </c>
      <c r="H2009" s="312">
        <v>0</v>
      </c>
      <c r="I2009" s="312">
        <v>0</v>
      </c>
    </row>
    <row r="2010" spans="1:9" s="350" customFormat="1">
      <c r="A2010" s="267"/>
      <c r="B2010" s="282" t="s">
        <v>20</v>
      </c>
      <c r="C2010" s="312">
        <f t="shared" si="600"/>
        <v>2.2999999999999998</v>
      </c>
      <c r="D2010" s="312">
        <v>2.2999999999999998</v>
      </c>
      <c r="E2010" s="312">
        <v>0</v>
      </c>
      <c r="F2010" s="312">
        <v>0</v>
      </c>
      <c r="G2010" s="312">
        <v>0</v>
      </c>
      <c r="H2010" s="312">
        <v>0</v>
      </c>
      <c r="I2010" s="312">
        <v>0</v>
      </c>
    </row>
    <row r="2011" spans="1:9" s="350" customFormat="1" ht="15">
      <c r="A2011" s="571" t="s">
        <v>425</v>
      </c>
      <c r="B2011" s="299" t="s">
        <v>19</v>
      </c>
      <c r="C2011" s="312">
        <f t="shared" si="600"/>
        <v>2.5</v>
      </c>
      <c r="D2011" s="312">
        <v>2.5</v>
      </c>
      <c r="E2011" s="312">
        <v>0</v>
      </c>
      <c r="F2011" s="312">
        <v>0</v>
      </c>
      <c r="G2011" s="312">
        <v>0</v>
      </c>
      <c r="H2011" s="312">
        <v>0</v>
      </c>
      <c r="I2011" s="312">
        <v>0</v>
      </c>
    </row>
    <row r="2012" spans="1:9" s="147" customFormat="1">
      <c r="A2012" s="68"/>
      <c r="B2012" s="69" t="s">
        <v>20</v>
      </c>
      <c r="C2012" s="95">
        <f t="shared" si="600"/>
        <v>2.5</v>
      </c>
      <c r="D2012" s="95">
        <v>2.5</v>
      </c>
      <c r="E2012" s="71">
        <v>0</v>
      </c>
      <c r="F2012" s="95">
        <v>0</v>
      </c>
      <c r="G2012" s="95">
        <v>0</v>
      </c>
      <c r="H2012" s="95">
        <v>0</v>
      </c>
      <c r="I2012" s="95">
        <v>0</v>
      </c>
    </row>
    <row r="2013" spans="1:9" s="350" customFormat="1" ht="15.75" customHeight="1">
      <c r="A2013" s="571" t="s">
        <v>937</v>
      </c>
      <c r="B2013" s="299" t="s">
        <v>19</v>
      </c>
      <c r="C2013" s="312">
        <f t="shared" si="600"/>
        <v>2.38</v>
      </c>
      <c r="D2013" s="312">
        <v>2.38</v>
      </c>
      <c r="E2013" s="312">
        <v>0</v>
      </c>
      <c r="F2013" s="312">
        <v>0</v>
      </c>
      <c r="G2013" s="312">
        <v>0</v>
      </c>
      <c r="H2013" s="312">
        <v>0</v>
      </c>
      <c r="I2013" s="312">
        <v>0</v>
      </c>
    </row>
    <row r="2014" spans="1:9" s="350" customFormat="1">
      <c r="A2014" s="267"/>
      <c r="B2014" s="282" t="s">
        <v>20</v>
      </c>
      <c r="C2014" s="312">
        <f t="shared" si="600"/>
        <v>2.38</v>
      </c>
      <c r="D2014" s="312">
        <v>2.38</v>
      </c>
      <c r="E2014" s="312">
        <v>0</v>
      </c>
      <c r="F2014" s="312">
        <v>0</v>
      </c>
      <c r="G2014" s="312">
        <v>0</v>
      </c>
      <c r="H2014" s="312">
        <v>0</v>
      </c>
      <c r="I2014" s="312">
        <v>0</v>
      </c>
    </row>
    <row r="2015" spans="1:9" s="350" customFormat="1" ht="15">
      <c r="A2015" s="571" t="s">
        <v>938</v>
      </c>
      <c r="B2015" s="299" t="s">
        <v>19</v>
      </c>
      <c r="C2015" s="312">
        <f t="shared" si="600"/>
        <v>0.79</v>
      </c>
      <c r="D2015" s="312">
        <v>0.79</v>
      </c>
      <c r="E2015" s="312">
        <v>0</v>
      </c>
      <c r="F2015" s="312">
        <v>0</v>
      </c>
      <c r="G2015" s="312">
        <v>0</v>
      </c>
      <c r="H2015" s="312">
        <v>0</v>
      </c>
      <c r="I2015" s="312">
        <v>0</v>
      </c>
    </row>
    <row r="2016" spans="1:9" s="350" customFormat="1">
      <c r="A2016" s="267"/>
      <c r="B2016" s="282" t="s">
        <v>20</v>
      </c>
      <c r="C2016" s="312">
        <f t="shared" si="600"/>
        <v>0.79</v>
      </c>
      <c r="D2016" s="312">
        <v>0.79</v>
      </c>
      <c r="E2016" s="312">
        <v>0</v>
      </c>
      <c r="F2016" s="312">
        <v>0</v>
      </c>
      <c r="G2016" s="312">
        <v>0</v>
      </c>
      <c r="H2016" s="312">
        <v>0</v>
      </c>
      <c r="I2016" s="312">
        <v>0</v>
      </c>
    </row>
    <row r="2017" spans="1:9" s="350" customFormat="1" ht="30.75" customHeight="1">
      <c r="A2017" s="581" t="s">
        <v>939</v>
      </c>
      <c r="B2017" s="299" t="s">
        <v>19</v>
      </c>
      <c r="C2017" s="312">
        <f t="shared" si="600"/>
        <v>1.7</v>
      </c>
      <c r="D2017" s="312">
        <v>1.7</v>
      </c>
      <c r="E2017" s="312">
        <v>0</v>
      </c>
      <c r="F2017" s="312">
        <v>0</v>
      </c>
      <c r="G2017" s="312">
        <v>0</v>
      </c>
      <c r="H2017" s="312">
        <v>0</v>
      </c>
      <c r="I2017" s="312">
        <v>0</v>
      </c>
    </row>
    <row r="2018" spans="1:9" s="350" customFormat="1">
      <c r="A2018" s="267"/>
      <c r="B2018" s="282" t="s">
        <v>20</v>
      </c>
      <c r="C2018" s="312">
        <f t="shared" si="600"/>
        <v>1.7</v>
      </c>
      <c r="D2018" s="312">
        <v>1.7</v>
      </c>
      <c r="E2018" s="312">
        <v>0</v>
      </c>
      <c r="F2018" s="312">
        <v>0</v>
      </c>
      <c r="G2018" s="312">
        <v>0</v>
      </c>
      <c r="H2018" s="312">
        <v>0</v>
      </c>
      <c r="I2018" s="312">
        <v>0</v>
      </c>
    </row>
    <row r="2019" spans="1:9" s="350" customFormat="1" ht="19.5" customHeight="1">
      <c r="A2019" s="581" t="s">
        <v>940</v>
      </c>
      <c r="B2019" s="299" t="s">
        <v>19</v>
      </c>
      <c r="C2019" s="312">
        <f t="shared" si="600"/>
        <v>2.38</v>
      </c>
      <c r="D2019" s="312">
        <v>2.38</v>
      </c>
      <c r="E2019" s="312">
        <v>0</v>
      </c>
      <c r="F2019" s="312">
        <v>0</v>
      </c>
      <c r="G2019" s="312">
        <v>0</v>
      </c>
      <c r="H2019" s="312">
        <v>0</v>
      </c>
      <c r="I2019" s="312">
        <v>0</v>
      </c>
    </row>
    <row r="2020" spans="1:9" s="147" customFormat="1">
      <c r="A2020" s="68"/>
      <c r="B2020" s="69" t="s">
        <v>20</v>
      </c>
      <c r="C2020" s="95">
        <f t="shared" si="600"/>
        <v>2.38</v>
      </c>
      <c r="D2020" s="95">
        <v>2.38</v>
      </c>
      <c r="E2020" s="71">
        <v>0</v>
      </c>
      <c r="F2020" s="95">
        <v>0</v>
      </c>
      <c r="G2020" s="95">
        <v>0</v>
      </c>
      <c r="H2020" s="95">
        <v>0</v>
      </c>
      <c r="I2020" s="95">
        <v>0</v>
      </c>
    </row>
    <row r="2021" spans="1:9" s="350" customFormat="1" ht="15.75" customHeight="1">
      <c r="A2021" s="571" t="s">
        <v>941</v>
      </c>
      <c r="B2021" s="299" t="s">
        <v>19</v>
      </c>
      <c r="C2021" s="312">
        <f t="shared" si="600"/>
        <v>2.6</v>
      </c>
      <c r="D2021" s="312">
        <v>2.6</v>
      </c>
      <c r="E2021" s="312">
        <v>0</v>
      </c>
      <c r="F2021" s="312">
        <v>0</v>
      </c>
      <c r="G2021" s="312">
        <v>0</v>
      </c>
      <c r="H2021" s="312">
        <v>0</v>
      </c>
      <c r="I2021" s="312">
        <v>0</v>
      </c>
    </row>
    <row r="2022" spans="1:9" s="350" customFormat="1">
      <c r="A2022" s="267"/>
      <c r="B2022" s="282" t="s">
        <v>20</v>
      </c>
      <c r="C2022" s="312">
        <f t="shared" si="600"/>
        <v>2.6</v>
      </c>
      <c r="D2022" s="312">
        <v>2.6</v>
      </c>
      <c r="E2022" s="312">
        <v>0</v>
      </c>
      <c r="F2022" s="312">
        <v>0</v>
      </c>
      <c r="G2022" s="312">
        <v>0</v>
      </c>
      <c r="H2022" s="312">
        <v>0</v>
      </c>
      <c r="I2022" s="312">
        <v>0</v>
      </c>
    </row>
    <row r="2023" spans="1:9" s="350" customFormat="1" ht="76.5" customHeight="1">
      <c r="A2023" s="581" t="s">
        <v>942</v>
      </c>
      <c r="B2023" s="299" t="s">
        <v>19</v>
      </c>
      <c r="C2023" s="312">
        <f t="shared" ref="C2023:C2024" si="611">D2023+E2023+F2023+G2023+H2023+I2023</f>
        <v>125</v>
      </c>
      <c r="D2023" s="312">
        <v>0</v>
      </c>
      <c r="E2023" s="312">
        <v>125</v>
      </c>
      <c r="F2023" s="312">
        <v>0</v>
      </c>
      <c r="G2023" s="312">
        <v>0</v>
      </c>
      <c r="H2023" s="312">
        <v>0</v>
      </c>
      <c r="I2023" s="312">
        <v>0</v>
      </c>
    </row>
    <row r="2024" spans="1:9" s="147" customFormat="1">
      <c r="A2024" s="68"/>
      <c r="B2024" s="69" t="s">
        <v>20</v>
      </c>
      <c r="C2024" s="95">
        <f t="shared" si="611"/>
        <v>125</v>
      </c>
      <c r="D2024" s="95">
        <v>0</v>
      </c>
      <c r="E2024" s="71">
        <v>125</v>
      </c>
      <c r="F2024" s="95">
        <v>0</v>
      </c>
      <c r="G2024" s="95">
        <v>0</v>
      </c>
      <c r="H2024" s="95">
        <v>0</v>
      </c>
      <c r="I2024" s="95">
        <v>0</v>
      </c>
    </row>
    <row r="2025" spans="1:9" s="350" customFormat="1" ht="30">
      <c r="A2025" s="581" t="s">
        <v>943</v>
      </c>
      <c r="B2025" s="299" t="s">
        <v>19</v>
      </c>
      <c r="C2025" s="312">
        <f t="shared" ref="C2025:C2026" si="612">D2025+E2025+F2025+G2025+H2025+I2025</f>
        <v>12</v>
      </c>
      <c r="D2025" s="312">
        <v>0</v>
      </c>
      <c r="E2025" s="312">
        <v>12</v>
      </c>
      <c r="F2025" s="312">
        <v>0</v>
      </c>
      <c r="G2025" s="312">
        <v>0</v>
      </c>
      <c r="H2025" s="312">
        <v>0</v>
      </c>
      <c r="I2025" s="312">
        <v>0</v>
      </c>
    </row>
    <row r="2026" spans="1:9" s="147" customFormat="1">
      <c r="A2026" s="68"/>
      <c r="B2026" s="69" t="s">
        <v>20</v>
      </c>
      <c r="C2026" s="95">
        <f t="shared" si="612"/>
        <v>12</v>
      </c>
      <c r="D2026" s="95">
        <v>0</v>
      </c>
      <c r="E2026" s="71">
        <v>12</v>
      </c>
      <c r="F2026" s="95">
        <v>0</v>
      </c>
      <c r="G2026" s="95">
        <v>0</v>
      </c>
      <c r="H2026" s="95">
        <v>0</v>
      </c>
      <c r="I2026" s="95">
        <v>0</v>
      </c>
    </row>
    <row r="2027" spans="1:9" s="147" customFormat="1">
      <c r="A2027" s="178" t="s">
        <v>427</v>
      </c>
      <c r="B2027" s="170" t="s">
        <v>19</v>
      </c>
      <c r="C2027" s="146">
        <f t="shared" si="600"/>
        <v>85.06</v>
      </c>
      <c r="D2027" s="146">
        <f>D2029+D2031+D2033+D2035+D2037</f>
        <v>85.06</v>
      </c>
      <c r="E2027" s="146">
        <f t="shared" ref="E2027:I2028" si="613">E2029+E2031+E2033+E2035+E2037</f>
        <v>0</v>
      </c>
      <c r="F2027" s="146">
        <f t="shared" si="613"/>
        <v>0</v>
      </c>
      <c r="G2027" s="146">
        <f t="shared" si="613"/>
        <v>0</v>
      </c>
      <c r="H2027" s="146">
        <f t="shared" si="613"/>
        <v>0</v>
      </c>
      <c r="I2027" s="146">
        <f t="shared" si="613"/>
        <v>0</v>
      </c>
    </row>
    <row r="2028" spans="1:9" s="147" customFormat="1">
      <c r="A2028" s="173"/>
      <c r="B2028" s="148" t="s">
        <v>20</v>
      </c>
      <c r="C2028" s="146">
        <f t="shared" si="600"/>
        <v>85.06</v>
      </c>
      <c r="D2028" s="146">
        <f>D2030+D2032+D2034+D2036+D2038</f>
        <v>85.06</v>
      </c>
      <c r="E2028" s="146">
        <f t="shared" si="613"/>
        <v>0</v>
      </c>
      <c r="F2028" s="146">
        <f t="shared" si="613"/>
        <v>0</v>
      </c>
      <c r="G2028" s="146">
        <f t="shared" si="613"/>
        <v>0</v>
      </c>
      <c r="H2028" s="146">
        <f t="shared" si="613"/>
        <v>0</v>
      </c>
      <c r="I2028" s="146">
        <f t="shared" si="613"/>
        <v>0</v>
      </c>
    </row>
    <row r="2029" spans="1:9" s="174" customFormat="1">
      <c r="A2029" s="194" t="s">
        <v>114</v>
      </c>
      <c r="B2029" s="316" t="s">
        <v>19</v>
      </c>
      <c r="C2029" s="101">
        <f t="shared" si="600"/>
        <v>2.97</v>
      </c>
      <c r="D2029" s="101">
        <v>2.97</v>
      </c>
      <c r="E2029" s="85">
        <v>0</v>
      </c>
      <c r="F2029" s="101">
        <v>0</v>
      </c>
      <c r="G2029" s="101">
        <v>0</v>
      </c>
      <c r="H2029" s="101">
        <v>0</v>
      </c>
      <c r="I2029" s="101">
        <v>0</v>
      </c>
    </row>
    <row r="2030" spans="1:9" s="174" customFormat="1">
      <c r="A2030" s="249"/>
      <c r="B2030" s="317" t="s">
        <v>20</v>
      </c>
      <c r="C2030" s="101">
        <f t="shared" si="600"/>
        <v>2.97</v>
      </c>
      <c r="D2030" s="101">
        <v>2.97</v>
      </c>
      <c r="E2030" s="85">
        <v>0</v>
      </c>
      <c r="F2030" s="101">
        <v>0</v>
      </c>
      <c r="G2030" s="101">
        <v>0</v>
      </c>
      <c r="H2030" s="101">
        <v>0</v>
      </c>
      <c r="I2030" s="101">
        <v>0</v>
      </c>
    </row>
    <row r="2031" spans="1:9" s="174" customFormat="1">
      <c r="A2031" s="194" t="s">
        <v>115</v>
      </c>
      <c r="B2031" s="316" t="s">
        <v>19</v>
      </c>
      <c r="C2031" s="101">
        <f t="shared" si="600"/>
        <v>2.97</v>
      </c>
      <c r="D2031" s="101">
        <v>2.97</v>
      </c>
      <c r="E2031" s="85">
        <v>0</v>
      </c>
      <c r="F2031" s="101">
        <v>0</v>
      </c>
      <c r="G2031" s="101">
        <v>0</v>
      </c>
      <c r="H2031" s="101">
        <v>0</v>
      </c>
      <c r="I2031" s="101">
        <v>0</v>
      </c>
    </row>
    <row r="2032" spans="1:9" s="174" customFormat="1">
      <c r="A2032" s="249"/>
      <c r="B2032" s="317" t="s">
        <v>20</v>
      </c>
      <c r="C2032" s="101">
        <f t="shared" si="600"/>
        <v>2.97</v>
      </c>
      <c r="D2032" s="101">
        <v>2.97</v>
      </c>
      <c r="E2032" s="85">
        <v>0</v>
      </c>
      <c r="F2032" s="101">
        <v>0</v>
      </c>
      <c r="G2032" s="101">
        <v>0</v>
      </c>
      <c r="H2032" s="101">
        <v>0</v>
      </c>
      <c r="I2032" s="101">
        <v>0</v>
      </c>
    </row>
    <row r="2033" spans="1:9" s="174" customFormat="1">
      <c r="A2033" s="194" t="s">
        <v>116</v>
      </c>
      <c r="B2033" s="316" t="s">
        <v>19</v>
      </c>
      <c r="C2033" s="101">
        <f t="shared" si="600"/>
        <v>10.119999999999999</v>
      </c>
      <c r="D2033" s="101">
        <v>10.119999999999999</v>
      </c>
      <c r="E2033" s="85">
        <v>0</v>
      </c>
      <c r="F2033" s="101">
        <v>0</v>
      </c>
      <c r="G2033" s="101">
        <v>0</v>
      </c>
      <c r="H2033" s="101">
        <v>0</v>
      </c>
      <c r="I2033" s="101">
        <v>0</v>
      </c>
    </row>
    <row r="2034" spans="1:9" s="174" customFormat="1">
      <c r="A2034" s="249"/>
      <c r="B2034" s="317" t="s">
        <v>20</v>
      </c>
      <c r="C2034" s="101">
        <f t="shared" si="600"/>
        <v>10.119999999999999</v>
      </c>
      <c r="D2034" s="101">
        <v>10.119999999999999</v>
      </c>
      <c r="E2034" s="85">
        <v>0</v>
      </c>
      <c r="F2034" s="101">
        <v>0</v>
      </c>
      <c r="G2034" s="101">
        <v>0</v>
      </c>
      <c r="H2034" s="101">
        <v>0</v>
      </c>
      <c r="I2034" s="101">
        <v>0</v>
      </c>
    </row>
    <row r="2035" spans="1:9" s="174" customFormat="1" ht="38.25">
      <c r="A2035" s="98" t="s">
        <v>121</v>
      </c>
      <c r="B2035" s="316" t="s">
        <v>19</v>
      </c>
      <c r="C2035" s="101">
        <f t="shared" si="600"/>
        <v>48</v>
      </c>
      <c r="D2035" s="101">
        <v>48</v>
      </c>
      <c r="E2035" s="85">
        <v>0</v>
      </c>
      <c r="F2035" s="101">
        <v>0</v>
      </c>
      <c r="G2035" s="101">
        <v>0</v>
      </c>
      <c r="H2035" s="101">
        <v>0</v>
      </c>
      <c r="I2035" s="101">
        <v>0</v>
      </c>
    </row>
    <row r="2036" spans="1:9" s="174" customFormat="1">
      <c r="A2036" s="249"/>
      <c r="B2036" s="317" t="s">
        <v>20</v>
      </c>
      <c r="C2036" s="101">
        <f t="shared" si="600"/>
        <v>48</v>
      </c>
      <c r="D2036" s="101">
        <v>48</v>
      </c>
      <c r="E2036" s="85">
        <v>0</v>
      </c>
      <c r="F2036" s="101">
        <v>0</v>
      </c>
      <c r="G2036" s="101">
        <v>0</v>
      </c>
      <c r="H2036" s="101">
        <v>0</v>
      </c>
      <c r="I2036" s="101">
        <v>0</v>
      </c>
    </row>
    <row r="2037" spans="1:9" s="174" customFormat="1">
      <c r="A2037" s="98" t="s">
        <v>231</v>
      </c>
      <c r="B2037" s="316" t="s">
        <v>19</v>
      </c>
      <c r="C2037" s="101">
        <f t="shared" si="600"/>
        <v>21</v>
      </c>
      <c r="D2037" s="101">
        <v>21</v>
      </c>
      <c r="E2037" s="85">
        <v>0</v>
      </c>
      <c r="F2037" s="101">
        <v>0</v>
      </c>
      <c r="G2037" s="101">
        <v>0</v>
      </c>
      <c r="H2037" s="101">
        <v>0</v>
      </c>
      <c r="I2037" s="101">
        <v>0</v>
      </c>
    </row>
    <row r="2038" spans="1:9" s="174" customFormat="1">
      <c r="A2038" s="249"/>
      <c r="B2038" s="317" t="s">
        <v>20</v>
      </c>
      <c r="C2038" s="101">
        <f t="shared" si="600"/>
        <v>21</v>
      </c>
      <c r="D2038" s="101">
        <v>21</v>
      </c>
      <c r="E2038" s="85">
        <v>0</v>
      </c>
      <c r="F2038" s="101">
        <v>0</v>
      </c>
      <c r="G2038" s="101">
        <v>0</v>
      </c>
      <c r="H2038" s="101">
        <v>0</v>
      </c>
      <c r="I2038" s="101">
        <v>0</v>
      </c>
    </row>
    <row r="2039" spans="1:9" s="180" customFormat="1" ht="25.5">
      <c r="A2039" s="178" t="s">
        <v>187</v>
      </c>
      <c r="B2039" s="145" t="s">
        <v>19</v>
      </c>
      <c r="C2039" s="146">
        <f t="shared" si="600"/>
        <v>451.71000000000004</v>
      </c>
      <c r="D2039" s="146">
        <f>D2041+D2043+D2045</f>
        <v>25.71</v>
      </c>
      <c r="E2039" s="146">
        <f t="shared" ref="E2039:I2039" si="614">E2041+E2043+E2045</f>
        <v>51</v>
      </c>
      <c r="F2039" s="146">
        <f t="shared" si="614"/>
        <v>0</v>
      </c>
      <c r="G2039" s="146">
        <f t="shared" si="614"/>
        <v>0</v>
      </c>
      <c r="H2039" s="146">
        <f t="shared" si="614"/>
        <v>0</v>
      </c>
      <c r="I2039" s="146">
        <f t="shared" si="614"/>
        <v>375</v>
      </c>
    </row>
    <row r="2040" spans="1:9" s="180" customFormat="1">
      <c r="A2040" s="167"/>
      <c r="B2040" s="148" t="s">
        <v>20</v>
      </c>
      <c r="C2040" s="146">
        <f t="shared" si="600"/>
        <v>451.71000000000004</v>
      </c>
      <c r="D2040" s="146">
        <f>D2042+D2044+D2046</f>
        <v>25.71</v>
      </c>
      <c r="E2040" s="146">
        <f t="shared" ref="E2040:I2040" si="615">E2042+E2044+E2046</f>
        <v>51</v>
      </c>
      <c r="F2040" s="146">
        <f t="shared" si="615"/>
        <v>0</v>
      </c>
      <c r="G2040" s="146">
        <f t="shared" si="615"/>
        <v>0</v>
      </c>
      <c r="H2040" s="146">
        <f t="shared" si="615"/>
        <v>0</v>
      </c>
      <c r="I2040" s="146">
        <f t="shared" si="615"/>
        <v>375</v>
      </c>
    </row>
    <row r="2041" spans="1:9" s="274" customFormat="1" ht="15">
      <c r="A2041" s="610" t="s">
        <v>268</v>
      </c>
      <c r="B2041" s="299" t="s">
        <v>19</v>
      </c>
      <c r="C2041" s="312">
        <f t="shared" si="600"/>
        <v>51</v>
      </c>
      <c r="D2041" s="312">
        <v>0</v>
      </c>
      <c r="E2041" s="312">
        <v>51</v>
      </c>
      <c r="F2041" s="312">
        <v>0</v>
      </c>
      <c r="G2041" s="312">
        <v>0</v>
      </c>
      <c r="H2041" s="312">
        <v>0</v>
      </c>
      <c r="I2041" s="312">
        <v>0</v>
      </c>
    </row>
    <row r="2042" spans="1:9" s="274" customFormat="1">
      <c r="A2042" s="267"/>
      <c r="B2042" s="282" t="s">
        <v>20</v>
      </c>
      <c r="C2042" s="312">
        <f t="shared" si="600"/>
        <v>51</v>
      </c>
      <c r="D2042" s="312">
        <v>0</v>
      </c>
      <c r="E2042" s="312">
        <v>51</v>
      </c>
      <c r="F2042" s="312">
        <v>0</v>
      </c>
      <c r="G2042" s="312">
        <v>0</v>
      </c>
      <c r="H2042" s="312">
        <v>0</v>
      </c>
      <c r="I2042" s="312">
        <v>0</v>
      </c>
    </row>
    <row r="2043" spans="1:9" s="274" customFormat="1" ht="15">
      <c r="A2043" s="610" t="s">
        <v>265</v>
      </c>
      <c r="B2043" s="299" t="s">
        <v>19</v>
      </c>
      <c r="C2043" s="312">
        <f t="shared" si="600"/>
        <v>25.71</v>
      </c>
      <c r="D2043" s="312">
        <v>25.71</v>
      </c>
      <c r="E2043" s="312">
        <v>0</v>
      </c>
      <c r="F2043" s="312">
        <v>0</v>
      </c>
      <c r="G2043" s="312">
        <v>0</v>
      </c>
      <c r="H2043" s="312">
        <v>0</v>
      </c>
      <c r="I2043" s="312">
        <v>0</v>
      </c>
    </row>
    <row r="2044" spans="1:9" s="274" customFormat="1">
      <c r="A2044" s="267"/>
      <c r="B2044" s="282" t="s">
        <v>20</v>
      </c>
      <c r="C2044" s="312">
        <f t="shared" si="600"/>
        <v>25.71</v>
      </c>
      <c r="D2044" s="312">
        <v>25.71</v>
      </c>
      <c r="E2044" s="312">
        <v>0</v>
      </c>
      <c r="F2044" s="312">
        <v>0</v>
      </c>
      <c r="G2044" s="312">
        <v>0</v>
      </c>
      <c r="H2044" s="312">
        <v>0</v>
      </c>
      <c r="I2044" s="312">
        <v>0</v>
      </c>
    </row>
    <row r="2045" spans="1:9" s="274" customFormat="1" ht="15">
      <c r="A2045" s="610" t="s">
        <v>266</v>
      </c>
      <c r="B2045" s="299" t="s">
        <v>19</v>
      </c>
      <c r="C2045" s="312">
        <f t="shared" si="600"/>
        <v>375</v>
      </c>
      <c r="D2045" s="312">
        <v>0</v>
      </c>
      <c r="E2045" s="312">
        <v>0</v>
      </c>
      <c r="F2045" s="312">
        <v>0</v>
      </c>
      <c r="G2045" s="312">
        <v>0</v>
      </c>
      <c r="H2045" s="312">
        <v>0</v>
      </c>
      <c r="I2045" s="312">
        <v>375</v>
      </c>
    </row>
    <row r="2046" spans="1:9" s="274" customFormat="1">
      <c r="A2046" s="267"/>
      <c r="B2046" s="282" t="s">
        <v>20</v>
      </c>
      <c r="C2046" s="312">
        <f t="shared" si="600"/>
        <v>375</v>
      </c>
      <c r="D2046" s="312">
        <v>0</v>
      </c>
      <c r="E2046" s="312">
        <v>0</v>
      </c>
      <c r="F2046" s="312">
        <v>0</v>
      </c>
      <c r="G2046" s="312">
        <v>0</v>
      </c>
      <c r="H2046" s="312">
        <v>0</v>
      </c>
      <c r="I2046" s="312">
        <v>375</v>
      </c>
    </row>
    <row r="2047" spans="1:9" s="180" customFormat="1" ht="14.25">
      <c r="A2047" s="450" t="s">
        <v>429</v>
      </c>
      <c r="B2047" s="145" t="s">
        <v>19</v>
      </c>
      <c r="C2047" s="146">
        <f t="shared" si="600"/>
        <v>0.8</v>
      </c>
      <c r="D2047" s="146">
        <f>D2049</f>
        <v>0.8</v>
      </c>
      <c r="E2047" s="146">
        <f t="shared" ref="E2047:I2048" si="616">E2049</f>
        <v>0</v>
      </c>
      <c r="F2047" s="146">
        <f t="shared" si="616"/>
        <v>0</v>
      </c>
      <c r="G2047" s="146">
        <f t="shared" si="616"/>
        <v>0</v>
      </c>
      <c r="H2047" s="146">
        <f t="shared" si="616"/>
        <v>0</v>
      </c>
      <c r="I2047" s="146">
        <f t="shared" si="616"/>
        <v>0</v>
      </c>
    </row>
    <row r="2048" spans="1:9" s="180" customFormat="1">
      <c r="A2048" s="167"/>
      <c r="B2048" s="148" t="s">
        <v>20</v>
      </c>
      <c r="C2048" s="146">
        <f t="shared" si="600"/>
        <v>0.8</v>
      </c>
      <c r="D2048" s="146">
        <f>D2050</f>
        <v>0.8</v>
      </c>
      <c r="E2048" s="146">
        <f t="shared" si="616"/>
        <v>0</v>
      </c>
      <c r="F2048" s="146">
        <f t="shared" si="616"/>
        <v>0</v>
      </c>
      <c r="G2048" s="146">
        <f t="shared" si="616"/>
        <v>0</v>
      </c>
      <c r="H2048" s="146">
        <f t="shared" si="616"/>
        <v>0</v>
      </c>
      <c r="I2048" s="146">
        <f t="shared" si="616"/>
        <v>0</v>
      </c>
    </row>
    <row r="2049" spans="1:9" s="322" customFormat="1" ht="15">
      <c r="A2049" s="599" t="s">
        <v>426</v>
      </c>
      <c r="B2049" s="398" t="s">
        <v>19</v>
      </c>
      <c r="C2049" s="250">
        <f t="shared" si="600"/>
        <v>0.8</v>
      </c>
      <c r="D2049" s="250">
        <v>0.8</v>
      </c>
      <c r="E2049" s="250">
        <v>0</v>
      </c>
      <c r="F2049" s="250">
        <v>0</v>
      </c>
      <c r="G2049" s="250">
        <v>0</v>
      </c>
      <c r="H2049" s="250">
        <v>0</v>
      </c>
      <c r="I2049" s="250">
        <v>0</v>
      </c>
    </row>
    <row r="2050" spans="1:9" s="174" customFormat="1">
      <c r="A2050" s="249"/>
      <c r="B2050" s="317" t="s">
        <v>20</v>
      </c>
      <c r="C2050" s="101">
        <f t="shared" si="600"/>
        <v>0.8</v>
      </c>
      <c r="D2050" s="101">
        <v>0.8</v>
      </c>
      <c r="E2050" s="101">
        <v>0</v>
      </c>
      <c r="F2050" s="101">
        <v>0</v>
      </c>
      <c r="G2050" s="101">
        <v>0</v>
      </c>
      <c r="H2050" s="101">
        <v>0</v>
      </c>
      <c r="I2050" s="101">
        <v>0</v>
      </c>
    </row>
    <row r="2051" spans="1:9" s="180" customFormat="1" ht="25.5">
      <c r="A2051" s="178" t="s">
        <v>549</v>
      </c>
      <c r="B2051" s="145" t="s">
        <v>19</v>
      </c>
      <c r="C2051" s="146">
        <f t="shared" si="600"/>
        <v>68.75</v>
      </c>
      <c r="D2051" s="146">
        <f>D2053+D2055+D2057</f>
        <v>68.75</v>
      </c>
      <c r="E2051" s="146">
        <f t="shared" ref="E2051:I2051" si="617">E2053+E2055+E2057</f>
        <v>0</v>
      </c>
      <c r="F2051" s="146">
        <f t="shared" si="617"/>
        <v>0</v>
      </c>
      <c r="G2051" s="146">
        <f t="shared" si="617"/>
        <v>0</v>
      </c>
      <c r="H2051" s="146">
        <f t="shared" si="617"/>
        <v>0</v>
      </c>
      <c r="I2051" s="146">
        <f t="shared" si="617"/>
        <v>0</v>
      </c>
    </row>
    <row r="2052" spans="1:9" s="180" customFormat="1">
      <c r="A2052" s="167"/>
      <c r="B2052" s="148" t="s">
        <v>20</v>
      </c>
      <c r="C2052" s="146">
        <f t="shared" si="600"/>
        <v>68.75</v>
      </c>
      <c r="D2052" s="146">
        <f>D2054+D2056+D2058</f>
        <v>68.75</v>
      </c>
      <c r="E2052" s="146">
        <f t="shared" ref="E2052:I2052" si="618">E2054+E2056+E2058</f>
        <v>0</v>
      </c>
      <c r="F2052" s="146">
        <f t="shared" si="618"/>
        <v>0</v>
      </c>
      <c r="G2052" s="146">
        <f t="shared" si="618"/>
        <v>0</v>
      </c>
      <c r="H2052" s="146">
        <f t="shared" si="618"/>
        <v>0</v>
      </c>
      <c r="I2052" s="146">
        <f t="shared" si="618"/>
        <v>0</v>
      </c>
    </row>
    <row r="2053" spans="1:9" s="274" customFormat="1" ht="30">
      <c r="A2053" s="640" t="s">
        <v>550</v>
      </c>
      <c r="B2053" s="413" t="s">
        <v>19</v>
      </c>
      <c r="C2053" s="312">
        <f t="shared" si="600"/>
        <v>39.270000000000003</v>
      </c>
      <c r="D2053" s="312">
        <v>39.270000000000003</v>
      </c>
      <c r="E2053" s="312">
        <v>0</v>
      </c>
      <c r="F2053" s="312">
        <v>0</v>
      </c>
      <c r="G2053" s="312">
        <v>0</v>
      </c>
      <c r="H2053" s="312">
        <v>0</v>
      </c>
      <c r="I2053" s="312">
        <v>0</v>
      </c>
    </row>
    <row r="2054" spans="1:9" s="274" customFormat="1">
      <c r="A2054" s="268"/>
      <c r="B2054" s="650" t="s">
        <v>20</v>
      </c>
      <c r="C2054" s="312">
        <f t="shared" si="600"/>
        <v>39.270000000000003</v>
      </c>
      <c r="D2054" s="312">
        <v>39.270000000000003</v>
      </c>
      <c r="E2054" s="312">
        <v>0</v>
      </c>
      <c r="F2054" s="312">
        <v>0</v>
      </c>
      <c r="G2054" s="312">
        <v>0</v>
      </c>
      <c r="H2054" s="312">
        <v>0</v>
      </c>
      <c r="I2054" s="312">
        <v>0</v>
      </c>
    </row>
    <row r="2055" spans="1:9" s="274" customFormat="1" ht="52.5" customHeight="1">
      <c r="A2055" s="556" t="s">
        <v>598</v>
      </c>
      <c r="B2055" s="413" t="s">
        <v>19</v>
      </c>
      <c r="C2055" s="312">
        <f t="shared" si="600"/>
        <v>18</v>
      </c>
      <c r="D2055" s="312">
        <v>18</v>
      </c>
      <c r="E2055" s="312">
        <v>0</v>
      </c>
      <c r="F2055" s="312">
        <v>0</v>
      </c>
      <c r="G2055" s="312">
        <v>0</v>
      </c>
      <c r="H2055" s="312">
        <v>0</v>
      </c>
      <c r="I2055" s="312">
        <v>0</v>
      </c>
    </row>
    <row r="2056" spans="1:9" s="121" customFormat="1">
      <c r="A2056" s="268"/>
      <c r="B2056" s="134" t="s">
        <v>20</v>
      </c>
      <c r="C2056" s="95">
        <f t="shared" si="600"/>
        <v>18</v>
      </c>
      <c r="D2056" s="95">
        <v>18</v>
      </c>
      <c r="E2056" s="95">
        <v>0</v>
      </c>
      <c r="F2056" s="95">
        <v>0</v>
      </c>
      <c r="G2056" s="95">
        <v>0</v>
      </c>
      <c r="H2056" s="95">
        <v>0</v>
      </c>
      <c r="I2056" s="95">
        <v>0</v>
      </c>
    </row>
    <row r="2057" spans="1:9" s="253" customFormat="1" ht="44.25" customHeight="1">
      <c r="A2057" s="454" t="s">
        <v>615</v>
      </c>
      <c r="B2057" s="132" t="s">
        <v>19</v>
      </c>
      <c r="C2057" s="95">
        <f t="shared" si="600"/>
        <v>11.48</v>
      </c>
      <c r="D2057" s="95">
        <v>11.48</v>
      </c>
      <c r="E2057" s="95">
        <v>0</v>
      </c>
      <c r="F2057" s="95">
        <v>0</v>
      </c>
      <c r="G2057" s="95">
        <v>0</v>
      </c>
      <c r="H2057" s="95">
        <v>0</v>
      </c>
      <c r="I2057" s="95">
        <v>0</v>
      </c>
    </row>
    <row r="2058" spans="1:9" s="121" customFormat="1">
      <c r="A2058" s="268"/>
      <c r="B2058" s="134" t="s">
        <v>20</v>
      </c>
      <c r="C2058" s="95">
        <f t="shared" si="600"/>
        <v>11.48</v>
      </c>
      <c r="D2058" s="95">
        <v>11.48</v>
      </c>
      <c r="E2058" s="95">
        <v>0</v>
      </c>
      <c r="F2058" s="95">
        <v>0</v>
      </c>
      <c r="G2058" s="95">
        <v>0</v>
      </c>
      <c r="H2058" s="95">
        <v>0</v>
      </c>
      <c r="I2058" s="95">
        <v>0</v>
      </c>
    </row>
    <row r="2059" spans="1:9" s="180" customFormat="1" ht="25.5">
      <c r="A2059" s="410" t="s">
        <v>583</v>
      </c>
      <c r="B2059" s="145" t="s">
        <v>19</v>
      </c>
      <c r="C2059" s="146">
        <f t="shared" si="600"/>
        <v>3.88</v>
      </c>
      <c r="D2059" s="146">
        <f>D2061+D2063</f>
        <v>3.88</v>
      </c>
      <c r="E2059" s="146">
        <f t="shared" ref="E2059:I2059" si="619">E2061+E2063</f>
        <v>0</v>
      </c>
      <c r="F2059" s="146">
        <f t="shared" si="619"/>
        <v>0</v>
      </c>
      <c r="G2059" s="146">
        <f t="shared" si="619"/>
        <v>0</v>
      </c>
      <c r="H2059" s="146">
        <f t="shared" si="619"/>
        <v>0</v>
      </c>
      <c r="I2059" s="146">
        <f t="shared" si="619"/>
        <v>0</v>
      </c>
    </row>
    <row r="2060" spans="1:9" s="180" customFormat="1">
      <c r="A2060" s="167"/>
      <c r="B2060" s="148" t="s">
        <v>20</v>
      </c>
      <c r="C2060" s="146">
        <f t="shared" si="600"/>
        <v>3.88</v>
      </c>
      <c r="D2060" s="146">
        <f>D2062+D2064</f>
        <v>3.88</v>
      </c>
      <c r="E2060" s="146">
        <f t="shared" ref="E2060:I2060" si="620">E2062+E2064</f>
        <v>0</v>
      </c>
      <c r="F2060" s="146">
        <f t="shared" si="620"/>
        <v>0</v>
      </c>
      <c r="G2060" s="146">
        <f t="shared" si="620"/>
        <v>0</v>
      </c>
      <c r="H2060" s="146">
        <f t="shared" si="620"/>
        <v>0</v>
      </c>
      <c r="I2060" s="146">
        <f t="shared" si="620"/>
        <v>0</v>
      </c>
    </row>
    <row r="2061" spans="1:9" s="274" customFormat="1" ht="26.25" customHeight="1">
      <c r="A2061" s="651" t="s">
        <v>584</v>
      </c>
      <c r="B2061" s="413" t="s">
        <v>19</v>
      </c>
      <c r="C2061" s="312">
        <f t="shared" si="600"/>
        <v>2.38</v>
      </c>
      <c r="D2061" s="312">
        <v>2.38</v>
      </c>
      <c r="E2061" s="312">
        <v>0</v>
      </c>
      <c r="F2061" s="312">
        <v>0</v>
      </c>
      <c r="G2061" s="312">
        <v>0</v>
      </c>
      <c r="H2061" s="312">
        <v>0</v>
      </c>
      <c r="I2061" s="312">
        <v>0</v>
      </c>
    </row>
    <row r="2062" spans="1:9" s="274" customFormat="1">
      <c r="A2062" s="268"/>
      <c r="B2062" s="650" t="s">
        <v>20</v>
      </c>
      <c r="C2062" s="312">
        <f t="shared" si="600"/>
        <v>2.38</v>
      </c>
      <c r="D2062" s="312">
        <v>2.38</v>
      </c>
      <c r="E2062" s="312">
        <v>0</v>
      </c>
      <c r="F2062" s="312">
        <v>0</v>
      </c>
      <c r="G2062" s="312">
        <v>0</v>
      </c>
      <c r="H2062" s="312">
        <v>0</v>
      </c>
      <c r="I2062" s="312">
        <v>0</v>
      </c>
    </row>
    <row r="2063" spans="1:9" s="274" customFormat="1" ht="27" customHeight="1">
      <c r="A2063" s="651" t="s">
        <v>585</v>
      </c>
      <c r="B2063" s="413" t="s">
        <v>19</v>
      </c>
      <c r="C2063" s="312">
        <f t="shared" si="600"/>
        <v>1.5</v>
      </c>
      <c r="D2063" s="312">
        <v>1.5</v>
      </c>
      <c r="E2063" s="312">
        <v>0</v>
      </c>
      <c r="F2063" s="312">
        <v>0</v>
      </c>
      <c r="G2063" s="312">
        <v>0</v>
      </c>
      <c r="H2063" s="312">
        <v>0</v>
      </c>
      <c r="I2063" s="312">
        <v>0</v>
      </c>
    </row>
    <row r="2064" spans="1:9" s="121" customFormat="1">
      <c r="A2064" s="268"/>
      <c r="B2064" s="134" t="s">
        <v>20</v>
      </c>
      <c r="C2064" s="95">
        <f t="shared" si="600"/>
        <v>1.5</v>
      </c>
      <c r="D2064" s="95">
        <v>1.5</v>
      </c>
      <c r="E2064" s="95">
        <v>0</v>
      </c>
      <c r="F2064" s="95">
        <v>0</v>
      </c>
      <c r="G2064" s="95">
        <v>0</v>
      </c>
      <c r="H2064" s="95">
        <v>0</v>
      </c>
      <c r="I2064" s="95">
        <v>0</v>
      </c>
    </row>
    <row r="2065" spans="1:9" s="253" customFormat="1" ht="25.5">
      <c r="A2065" s="473" t="s">
        <v>586</v>
      </c>
      <c r="B2065" s="547" t="s">
        <v>19</v>
      </c>
      <c r="C2065" s="146">
        <f t="shared" si="600"/>
        <v>24.61</v>
      </c>
      <c r="D2065" s="146">
        <f>D2067</f>
        <v>24.61</v>
      </c>
      <c r="E2065" s="146">
        <f t="shared" ref="E2065:I2065" si="621">E2067</f>
        <v>0</v>
      </c>
      <c r="F2065" s="146">
        <f t="shared" si="621"/>
        <v>0</v>
      </c>
      <c r="G2065" s="146">
        <f t="shared" si="621"/>
        <v>0</v>
      </c>
      <c r="H2065" s="146">
        <f t="shared" si="621"/>
        <v>0</v>
      </c>
      <c r="I2065" s="146">
        <f t="shared" si="621"/>
        <v>0</v>
      </c>
    </row>
    <row r="2066" spans="1:9" s="121" customFormat="1">
      <c r="A2066" s="268"/>
      <c r="B2066" s="548" t="s">
        <v>20</v>
      </c>
      <c r="C2066" s="146">
        <f t="shared" si="600"/>
        <v>24.61</v>
      </c>
      <c r="D2066" s="146">
        <f>D2068</f>
        <v>24.61</v>
      </c>
      <c r="E2066" s="146">
        <f t="shared" ref="E2066:I2066" si="622">E2068</f>
        <v>0</v>
      </c>
      <c r="F2066" s="146">
        <f t="shared" si="622"/>
        <v>0</v>
      </c>
      <c r="G2066" s="146">
        <f t="shared" si="622"/>
        <v>0</v>
      </c>
      <c r="H2066" s="146">
        <f t="shared" si="622"/>
        <v>0</v>
      </c>
      <c r="I2066" s="146">
        <f t="shared" si="622"/>
        <v>0</v>
      </c>
    </row>
    <row r="2067" spans="1:9" s="274" customFormat="1" ht="25.5">
      <c r="A2067" s="442" t="s">
        <v>587</v>
      </c>
      <c r="B2067" s="413" t="s">
        <v>19</v>
      </c>
      <c r="C2067" s="312">
        <f t="shared" si="600"/>
        <v>24.61</v>
      </c>
      <c r="D2067" s="312">
        <v>24.61</v>
      </c>
      <c r="E2067" s="312">
        <v>0</v>
      </c>
      <c r="F2067" s="312">
        <v>0</v>
      </c>
      <c r="G2067" s="312">
        <v>0</v>
      </c>
      <c r="H2067" s="312">
        <v>0</v>
      </c>
      <c r="I2067" s="312">
        <v>0</v>
      </c>
    </row>
    <row r="2068" spans="1:9" s="121" customFormat="1">
      <c r="A2068" s="268"/>
      <c r="B2068" s="134" t="s">
        <v>20</v>
      </c>
      <c r="C2068" s="95">
        <f t="shared" si="600"/>
        <v>24.61</v>
      </c>
      <c r="D2068" s="95">
        <v>24.61</v>
      </c>
      <c r="E2068" s="95">
        <v>0</v>
      </c>
      <c r="F2068" s="95">
        <v>0</v>
      </c>
      <c r="G2068" s="95">
        <v>0</v>
      </c>
      <c r="H2068" s="95">
        <v>0</v>
      </c>
      <c r="I2068" s="95">
        <v>0</v>
      </c>
    </row>
    <row r="2069" spans="1:9">
      <c r="A2069" s="52" t="s">
        <v>34</v>
      </c>
      <c r="B2069" s="26" t="s">
        <v>19</v>
      </c>
      <c r="C2069" s="57">
        <f t="shared" si="600"/>
        <v>381.09999999999997</v>
      </c>
      <c r="D2069" s="57">
        <f t="shared" ref="D2069:I2074" si="623">D2071</f>
        <v>328.2</v>
      </c>
      <c r="E2069" s="57">
        <f t="shared" si="623"/>
        <v>0</v>
      </c>
      <c r="F2069" s="57">
        <f t="shared" si="623"/>
        <v>0</v>
      </c>
      <c r="G2069" s="57">
        <f t="shared" si="623"/>
        <v>0</v>
      </c>
      <c r="H2069" s="57">
        <f t="shared" si="623"/>
        <v>0</v>
      </c>
      <c r="I2069" s="57">
        <f t="shared" si="623"/>
        <v>52.9</v>
      </c>
    </row>
    <row r="2070" spans="1:9">
      <c r="A2070" s="14" t="s">
        <v>49</v>
      </c>
      <c r="B2070" s="28" t="s">
        <v>20</v>
      </c>
      <c r="C2070" s="57">
        <f t="shared" si="600"/>
        <v>381.09999999999997</v>
      </c>
      <c r="D2070" s="57">
        <f t="shared" si="623"/>
        <v>328.2</v>
      </c>
      <c r="E2070" s="57">
        <f t="shared" si="623"/>
        <v>0</v>
      </c>
      <c r="F2070" s="57">
        <f t="shared" si="623"/>
        <v>0</v>
      </c>
      <c r="G2070" s="57">
        <f t="shared" si="623"/>
        <v>0</v>
      </c>
      <c r="H2070" s="57">
        <f t="shared" si="623"/>
        <v>0</v>
      </c>
      <c r="I2070" s="57">
        <f t="shared" si="623"/>
        <v>52.9</v>
      </c>
    </row>
    <row r="2071" spans="1:9">
      <c r="A2071" s="21" t="s">
        <v>76</v>
      </c>
      <c r="B2071" s="8" t="s">
        <v>19</v>
      </c>
      <c r="C2071" s="57">
        <f t="shared" si="600"/>
        <v>381.09999999999997</v>
      </c>
      <c r="D2071" s="57">
        <f t="shared" si="623"/>
        <v>328.2</v>
      </c>
      <c r="E2071" s="57">
        <f t="shared" si="623"/>
        <v>0</v>
      </c>
      <c r="F2071" s="57">
        <f t="shared" si="623"/>
        <v>0</v>
      </c>
      <c r="G2071" s="57">
        <f t="shared" si="623"/>
        <v>0</v>
      </c>
      <c r="H2071" s="57">
        <f t="shared" si="623"/>
        <v>0</v>
      </c>
      <c r="I2071" s="57">
        <f t="shared" si="623"/>
        <v>52.9</v>
      </c>
    </row>
    <row r="2072" spans="1:9">
      <c r="A2072" s="18"/>
      <c r="B2072" s="202" t="s">
        <v>20</v>
      </c>
      <c r="C2072" s="57">
        <f t="shared" si="600"/>
        <v>381.09999999999997</v>
      </c>
      <c r="D2072" s="57">
        <f t="shared" si="623"/>
        <v>328.2</v>
      </c>
      <c r="E2072" s="57">
        <f t="shared" si="623"/>
        <v>0</v>
      </c>
      <c r="F2072" s="57">
        <f t="shared" si="623"/>
        <v>0</v>
      </c>
      <c r="G2072" s="57">
        <f t="shared" si="623"/>
        <v>0</v>
      </c>
      <c r="H2072" s="57">
        <f t="shared" si="623"/>
        <v>0</v>
      </c>
      <c r="I2072" s="57">
        <f t="shared" si="623"/>
        <v>52.9</v>
      </c>
    </row>
    <row r="2073" spans="1:9">
      <c r="A2073" s="30" t="s">
        <v>54</v>
      </c>
      <c r="B2073" s="26" t="s">
        <v>19</v>
      </c>
      <c r="C2073" s="57">
        <f t="shared" si="600"/>
        <v>381.09999999999997</v>
      </c>
      <c r="D2073" s="57">
        <f t="shared" si="623"/>
        <v>328.2</v>
      </c>
      <c r="E2073" s="71">
        <f t="shared" si="623"/>
        <v>0</v>
      </c>
      <c r="F2073" s="57">
        <f t="shared" si="623"/>
        <v>0</v>
      </c>
      <c r="G2073" s="57">
        <f t="shared" si="623"/>
        <v>0</v>
      </c>
      <c r="H2073" s="57">
        <f t="shared" si="623"/>
        <v>0</v>
      </c>
      <c r="I2073" s="57">
        <f t="shared" si="623"/>
        <v>52.9</v>
      </c>
    </row>
    <row r="2074" spans="1:9">
      <c r="A2074" s="14"/>
      <c r="B2074" s="28" t="s">
        <v>20</v>
      </c>
      <c r="C2074" s="57">
        <f t="shared" si="600"/>
        <v>381.09999999999997</v>
      </c>
      <c r="D2074" s="57">
        <f t="shared" si="623"/>
        <v>328.2</v>
      </c>
      <c r="E2074" s="71">
        <f t="shared" si="623"/>
        <v>0</v>
      </c>
      <c r="F2074" s="57">
        <f t="shared" si="623"/>
        <v>0</v>
      </c>
      <c r="G2074" s="57">
        <f t="shared" si="623"/>
        <v>0</v>
      </c>
      <c r="H2074" s="57">
        <f t="shared" si="623"/>
        <v>0</v>
      </c>
      <c r="I2074" s="57">
        <f t="shared" si="623"/>
        <v>52.9</v>
      </c>
    </row>
    <row r="2075" spans="1:9" s="112" customFormat="1">
      <c r="A2075" s="172" t="s">
        <v>51</v>
      </c>
      <c r="B2075" s="150" t="s">
        <v>19</v>
      </c>
      <c r="C2075" s="151">
        <f t="shared" si="600"/>
        <v>381.09999999999997</v>
      </c>
      <c r="D2075" s="151">
        <f>D2077+D2089+D2097+D2101</f>
        <v>328.2</v>
      </c>
      <c r="E2075" s="151">
        <f t="shared" ref="E2075:I2076" si="624">E2077+E2089+E2097+E2101</f>
        <v>0</v>
      </c>
      <c r="F2075" s="151">
        <f t="shared" si="624"/>
        <v>0</v>
      </c>
      <c r="G2075" s="151">
        <f t="shared" si="624"/>
        <v>0</v>
      </c>
      <c r="H2075" s="151">
        <f t="shared" si="624"/>
        <v>0</v>
      </c>
      <c r="I2075" s="151">
        <f t="shared" si="624"/>
        <v>52.9</v>
      </c>
    </row>
    <row r="2076" spans="1:9" s="112" customFormat="1">
      <c r="A2076" s="164"/>
      <c r="B2076" s="153" t="s">
        <v>20</v>
      </c>
      <c r="C2076" s="151">
        <f t="shared" si="600"/>
        <v>381.09999999999997</v>
      </c>
      <c r="D2076" s="151">
        <f>D2078+D2090+D2098+D2102</f>
        <v>328.2</v>
      </c>
      <c r="E2076" s="151">
        <f t="shared" si="624"/>
        <v>0</v>
      </c>
      <c r="F2076" s="151">
        <f t="shared" si="624"/>
        <v>0</v>
      </c>
      <c r="G2076" s="151">
        <f t="shared" si="624"/>
        <v>0</v>
      </c>
      <c r="H2076" s="151">
        <f t="shared" si="624"/>
        <v>0</v>
      </c>
      <c r="I2076" s="151">
        <f t="shared" si="624"/>
        <v>52.9</v>
      </c>
    </row>
    <row r="2077" spans="1:9" s="147" customFormat="1">
      <c r="A2077" s="178" t="s">
        <v>108</v>
      </c>
      <c r="B2077" s="170" t="s">
        <v>19</v>
      </c>
      <c r="C2077" s="146">
        <f t="shared" si="600"/>
        <v>165.1</v>
      </c>
      <c r="D2077" s="146">
        <f>D2079+D2081+D2083+D2085+D2087</f>
        <v>112.2</v>
      </c>
      <c r="E2077" s="146">
        <f t="shared" ref="E2077:I2078" si="625">E2079+E2081+E2083+E2085+E2087</f>
        <v>0</v>
      </c>
      <c r="F2077" s="146">
        <f t="shared" si="625"/>
        <v>0</v>
      </c>
      <c r="G2077" s="146">
        <f t="shared" si="625"/>
        <v>0</v>
      </c>
      <c r="H2077" s="146">
        <f t="shared" si="625"/>
        <v>0</v>
      </c>
      <c r="I2077" s="146">
        <f t="shared" si="625"/>
        <v>52.9</v>
      </c>
    </row>
    <row r="2078" spans="1:9" s="147" customFormat="1">
      <c r="A2078" s="171"/>
      <c r="B2078" s="148" t="s">
        <v>20</v>
      </c>
      <c r="C2078" s="146">
        <f t="shared" si="600"/>
        <v>165.1</v>
      </c>
      <c r="D2078" s="146">
        <f>D2080+D2082+D2084+D2086+D2088</f>
        <v>112.2</v>
      </c>
      <c r="E2078" s="146">
        <f t="shared" si="625"/>
        <v>0</v>
      </c>
      <c r="F2078" s="146">
        <f t="shared" si="625"/>
        <v>0</v>
      </c>
      <c r="G2078" s="146">
        <f t="shared" si="625"/>
        <v>0</v>
      </c>
      <c r="H2078" s="146">
        <f t="shared" si="625"/>
        <v>0</v>
      </c>
      <c r="I2078" s="146">
        <f t="shared" si="625"/>
        <v>52.9</v>
      </c>
    </row>
    <row r="2079" spans="1:9" s="121" customFormat="1" ht="25.5">
      <c r="A2079" s="361" t="s">
        <v>109</v>
      </c>
      <c r="B2079" s="132" t="s">
        <v>19</v>
      </c>
      <c r="C2079" s="95">
        <f t="shared" si="600"/>
        <v>40</v>
      </c>
      <c r="D2079" s="95">
        <f>D2080</f>
        <v>9.1</v>
      </c>
      <c r="E2079" s="95">
        <f>28-28</f>
        <v>0</v>
      </c>
      <c r="F2079" s="95">
        <v>0</v>
      </c>
      <c r="G2079" s="95">
        <v>0</v>
      </c>
      <c r="H2079" s="95">
        <v>0</v>
      </c>
      <c r="I2079" s="95">
        <f>2.9+28</f>
        <v>30.9</v>
      </c>
    </row>
    <row r="2080" spans="1:9" s="121" customFormat="1">
      <c r="A2080" s="133"/>
      <c r="B2080" s="134" t="s">
        <v>20</v>
      </c>
      <c r="C2080" s="95">
        <f t="shared" si="600"/>
        <v>40</v>
      </c>
      <c r="D2080" s="95">
        <v>9.1</v>
      </c>
      <c r="E2080" s="95">
        <f>28-28</f>
        <v>0</v>
      </c>
      <c r="F2080" s="95">
        <v>0</v>
      </c>
      <c r="G2080" s="95">
        <v>0</v>
      </c>
      <c r="H2080" s="95">
        <v>0</v>
      </c>
      <c r="I2080" s="95">
        <f>2.9+28</f>
        <v>30.9</v>
      </c>
    </row>
    <row r="2081" spans="1:10" s="218" customFormat="1">
      <c r="A2081" s="15" t="s">
        <v>140</v>
      </c>
      <c r="B2081" s="278" t="s">
        <v>19</v>
      </c>
      <c r="C2081" s="71">
        <f t="shared" ref="C2081:C2104" si="626">D2081+E2081+F2081+G2081+H2081+I2081</f>
        <v>60</v>
      </c>
      <c r="D2081" s="71">
        <v>38</v>
      </c>
      <c r="E2081" s="71">
        <v>0</v>
      </c>
      <c r="F2081" s="71">
        <v>0</v>
      </c>
      <c r="G2081" s="71">
        <v>0</v>
      </c>
      <c r="H2081" s="71">
        <v>0</v>
      </c>
      <c r="I2081" s="71">
        <f>60-38</f>
        <v>22</v>
      </c>
      <c r="J2081" s="274"/>
    </row>
    <row r="2082" spans="1:10" s="218" customFormat="1">
      <c r="A2082" s="68"/>
      <c r="B2082" s="279" t="s">
        <v>20</v>
      </c>
      <c r="C2082" s="71">
        <f t="shared" si="626"/>
        <v>60</v>
      </c>
      <c r="D2082" s="71">
        <v>38</v>
      </c>
      <c r="E2082" s="71">
        <v>0</v>
      </c>
      <c r="F2082" s="71">
        <v>0</v>
      </c>
      <c r="G2082" s="71">
        <v>0</v>
      </c>
      <c r="H2082" s="71">
        <v>0</v>
      </c>
      <c r="I2082" s="71">
        <f>60-38</f>
        <v>22</v>
      </c>
      <c r="J2082" s="274"/>
    </row>
    <row r="2083" spans="1:10" s="257" customFormat="1" ht="15">
      <c r="A2083" s="449" t="s">
        <v>264</v>
      </c>
      <c r="B2083" s="278" t="s">
        <v>19</v>
      </c>
      <c r="C2083" s="71">
        <f t="shared" si="626"/>
        <v>14.8</v>
      </c>
      <c r="D2083" s="71">
        <v>14.8</v>
      </c>
      <c r="E2083" s="71">
        <v>0</v>
      </c>
      <c r="F2083" s="71">
        <v>0</v>
      </c>
      <c r="G2083" s="71">
        <v>0</v>
      </c>
      <c r="H2083" s="71">
        <v>0</v>
      </c>
      <c r="I2083" s="71">
        <v>0</v>
      </c>
      <c r="J2083" s="275"/>
    </row>
    <row r="2084" spans="1:10" s="218" customFormat="1">
      <c r="A2084" s="68"/>
      <c r="B2084" s="279" t="s">
        <v>20</v>
      </c>
      <c r="C2084" s="71">
        <f t="shared" si="626"/>
        <v>14.8</v>
      </c>
      <c r="D2084" s="71">
        <v>14.8</v>
      </c>
      <c r="E2084" s="71">
        <v>0</v>
      </c>
      <c r="F2084" s="71">
        <v>0</v>
      </c>
      <c r="G2084" s="71">
        <v>0</v>
      </c>
      <c r="H2084" s="71">
        <v>0</v>
      </c>
      <c r="I2084" s="71">
        <v>0</v>
      </c>
      <c r="J2084" s="274"/>
    </row>
    <row r="2085" spans="1:10" s="274" customFormat="1" ht="30">
      <c r="A2085" s="594" t="s">
        <v>430</v>
      </c>
      <c r="B2085" s="413" t="s">
        <v>19</v>
      </c>
      <c r="C2085" s="312">
        <f t="shared" si="626"/>
        <v>4.8</v>
      </c>
      <c r="D2085" s="312">
        <v>4.8</v>
      </c>
      <c r="E2085" s="312">
        <v>0</v>
      </c>
      <c r="F2085" s="312">
        <v>0</v>
      </c>
      <c r="G2085" s="312">
        <v>0</v>
      </c>
      <c r="H2085" s="312">
        <v>0</v>
      </c>
      <c r="I2085" s="312">
        <v>0</v>
      </c>
    </row>
    <row r="2086" spans="1:10" s="274" customFormat="1">
      <c r="A2086" s="267"/>
      <c r="B2086" s="650" t="s">
        <v>20</v>
      </c>
      <c r="C2086" s="312">
        <f t="shared" si="626"/>
        <v>4.8</v>
      </c>
      <c r="D2086" s="312">
        <v>4.8</v>
      </c>
      <c r="E2086" s="312">
        <v>0</v>
      </c>
      <c r="F2086" s="312">
        <v>0</v>
      </c>
      <c r="G2086" s="312">
        <v>0</v>
      </c>
      <c r="H2086" s="312">
        <v>0</v>
      </c>
      <c r="I2086" s="312">
        <v>0</v>
      </c>
    </row>
    <row r="2087" spans="1:10" s="274" customFormat="1" ht="30">
      <c r="A2087" s="652" t="s">
        <v>431</v>
      </c>
      <c r="B2087" s="413" t="s">
        <v>19</v>
      </c>
      <c r="C2087" s="312">
        <f t="shared" si="626"/>
        <v>45.5</v>
      </c>
      <c r="D2087" s="312">
        <v>45.5</v>
      </c>
      <c r="E2087" s="312">
        <v>0</v>
      </c>
      <c r="F2087" s="312">
        <v>0</v>
      </c>
      <c r="G2087" s="312">
        <v>0</v>
      </c>
      <c r="H2087" s="312">
        <v>0</v>
      </c>
      <c r="I2087" s="312">
        <v>0</v>
      </c>
    </row>
    <row r="2088" spans="1:10" s="218" customFormat="1">
      <c r="A2088" s="68"/>
      <c r="B2088" s="279" t="s">
        <v>20</v>
      </c>
      <c r="C2088" s="71">
        <f t="shared" si="626"/>
        <v>45.5</v>
      </c>
      <c r="D2088" s="71">
        <v>45.5</v>
      </c>
      <c r="E2088" s="71">
        <v>0</v>
      </c>
      <c r="F2088" s="71">
        <v>0</v>
      </c>
      <c r="G2088" s="71">
        <v>0</v>
      </c>
      <c r="H2088" s="71">
        <v>0</v>
      </c>
      <c r="I2088" s="71">
        <v>0</v>
      </c>
      <c r="J2088" s="274"/>
    </row>
    <row r="2089" spans="1:10" s="147" customFormat="1">
      <c r="A2089" s="178" t="s">
        <v>128</v>
      </c>
      <c r="B2089" s="170" t="s">
        <v>19</v>
      </c>
      <c r="C2089" s="146">
        <f t="shared" si="626"/>
        <v>146</v>
      </c>
      <c r="D2089" s="146">
        <f>D2091+D2093+D2095</f>
        <v>146</v>
      </c>
      <c r="E2089" s="146">
        <f t="shared" ref="E2089:I2090" si="627">E2091+E2093+E2095</f>
        <v>0</v>
      </c>
      <c r="F2089" s="146">
        <f t="shared" si="627"/>
        <v>0</v>
      </c>
      <c r="G2089" s="146">
        <f t="shared" si="627"/>
        <v>0</v>
      </c>
      <c r="H2089" s="146">
        <f t="shared" si="627"/>
        <v>0</v>
      </c>
      <c r="I2089" s="146">
        <f t="shared" si="627"/>
        <v>0</v>
      </c>
    </row>
    <row r="2090" spans="1:10" s="147" customFormat="1">
      <c r="A2090" s="171"/>
      <c r="B2090" s="148" t="s">
        <v>20</v>
      </c>
      <c r="C2090" s="146">
        <f t="shared" si="626"/>
        <v>146</v>
      </c>
      <c r="D2090" s="146">
        <f>D2092+D2094+D2096</f>
        <v>146</v>
      </c>
      <c r="E2090" s="146">
        <f t="shared" si="627"/>
        <v>0</v>
      </c>
      <c r="F2090" s="146">
        <f t="shared" si="627"/>
        <v>0</v>
      </c>
      <c r="G2090" s="146">
        <f t="shared" si="627"/>
        <v>0</v>
      </c>
      <c r="H2090" s="146">
        <f t="shared" si="627"/>
        <v>0</v>
      </c>
      <c r="I2090" s="146">
        <f t="shared" si="627"/>
        <v>0</v>
      </c>
    </row>
    <row r="2091" spans="1:10" s="274" customFormat="1" ht="30">
      <c r="A2091" s="368" t="s">
        <v>156</v>
      </c>
      <c r="B2091" s="413" t="s">
        <v>19</v>
      </c>
      <c r="C2091" s="312">
        <f t="shared" si="626"/>
        <v>8</v>
      </c>
      <c r="D2091" s="312">
        <v>8</v>
      </c>
      <c r="E2091" s="312">
        <v>0</v>
      </c>
      <c r="F2091" s="312">
        <v>0</v>
      </c>
      <c r="G2091" s="312">
        <v>0</v>
      </c>
      <c r="H2091" s="312">
        <v>0</v>
      </c>
      <c r="I2091" s="312">
        <v>0</v>
      </c>
    </row>
    <row r="2092" spans="1:10" s="121" customFormat="1">
      <c r="A2092" s="133"/>
      <c r="B2092" s="134" t="s">
        <v>20</v>
      </c>
      <c r="C2092" s="95">
        <f t="shared" si="626"/>
        <v>8</v>
      </c>
      <c r="D2092" s="95">
        <v>8</v>
      </c>
      <c r="E2092" s="95">
        <v>0</v>
      </c>
      <c r="F2092" s="95">
        <v>0</v>
      </c>
      <c r="G2092" s="95">
        <v>0</v>
      </c>
      <c r="H2092" s="95">
        <v>0</v>
      </c>
      <c r="I2092" s="95">
        <v>0</v>
      </c>
    </row>
    <row r="2093" spans="1:10" s="253" customFormat="1" ht="25.5">
      <c r="A2093" s="347" t="s">
        <v>162</v>
      </c>
      <c r="B2093" s="132" t="s">
        <v>19</v>
      </c>
      <c r="C2093" s="95">
        <f t="shared" si="626"/>
        <v>54</v>
      </c>
      <c r="D2093" s="95">
        <v>54</v>
      </c>
      <c r="E2093" s="95">
        <v>0</v>
      </c>
      <c r="F2093" s="95">
        <v>0</v>
      </c>
      <c r="G2093" s="95">
        <v>0</v>
      </c>
      <c r="H2093" s="95">
        <v>0</v>
      </c>
      <c r="I2093" s="95">
        <v>0</v>
      </c>
    </row>
    <row r="2094" spans="1:10" s="253" customFormat="1">
      <c r="A2094" s="133"/>
      <c r="B2094" s="134" t="s">
        <v>20</v>
      </c>
      <c r="C2094" s="95">
        <f t="shared" si="626"/>
        <v>54</v>
      </c>
      <c r="D2094" s="95">
        <v>54</v>
      </c>
      <c r="E2094" s="95">
        <v>0</v>
      </c>
      <c r="F2094" s="95">
        <v>0</v>
      </c>
      <c r="G2094" s="95">
        <v>0</v>
      </c>
      <c r="H2094" s="95">
        <v>0</v>
      </c>
      <c r="I2094" s="95">
        <v>0</v>
      </c>
    </row>
    <row r="2095" spans="1:10" s="253" customFormat="1" ht="15" customHeight="1">
      <c r="A2095" s="364" t="s">
        <v>201</v>
      </c>
      <c r="B2095" s="132" t="s">
        <v>19</v>
      </c>
      <c r="C2095" s="95">
        <f t="shared" si="626"/>
        <v>84</v>
      </c>
      <c r="D2095" s="95">
        <v>84</v>
      </c>
      <c r="E2095" s="95">
        <v>0</v>
      </c>
      <c r="F2095" s="95">
        <v>0</v>
      </c>
      <c r="G2095" s="95">
        <v>0</v>
      </c>
      <c r="H2095" s="95">
        <v>0</v>
      </c>
      <c r="I2095" s="95">
        <v>0</v>
      </c>
    </row>
    <row r="2096" spans="1:10" s="253" customFormat="1">
      <c r="A2096" s="133"/>
      <c r="B2096" s="134" t="s">
        <v>20</v>
      </c>
      <c r="C2096" s="95">
        <f t="shared" si="626"/>
        <v>84</v>
      </c>
      <c r="D2096" s="95">
        <v>84</v>
      </c>
      <c r="E2096" s="95">
        <v>0</v>
      </c>
      <c r="F2096" s="95">
        <v>0</v>
      </c>
      <c r="G2096" s="95">
        <v>0</v>
      </c>
      <c r="H2096" s="95">
        <v>0</v>
      </c>
      <c r="I2096" s="95">
        <v>0</v>
      </c>
    </row>
    <row r="2097" spans="1:13" s="147" customFormat="1">
      <c r="A2097" s="178" t="s">
        <v>288</v>
      </c>
      <c r="B2097" s="170" t="s">
        <v>19</v>
      </c>
      <c r="C2097" s="146">
        <f t="shared" si="626"/>
        <v>40</v>
      </c>
      <c r="D2097" s="146">
        <f>D2099</f>
        <v>40</v>
      </c>
      <c r="E2097" s="146">
        <f t="shared" ref="E2097:I2098" si="628">E2099</f>
        <v>0</v>
      </c>
      <c r="F2097" s="146">
        <f t="shared" si="628"/>
        <v>0</v>
      </c>
      <c r="G2097" s="146">
        <f t="shared" si="628"/>
        <v>0</v>
      </c>
      <c r="H2097" s="146">
        <f t="shared" si="628"/>
        <v>0</v>
      </c>
      <c r="I2097" s="146">
        <f t="shared" si="628"/>
        <v>0</v>
      </c>
    </row>
    <row r="2098" spans="1:13" s="147" customFormat="1">
      <c r="A2098" s="171"/>
      <c r="B2098" s="148" t="s">
        <v>20</v>
      </c>
      <c r="C2098" s="146">
        <f t="shared" si="626"/>
        <v>40</v>
      </c>
      <c r="D2098" s="146">
        <f>D2100</f>
        <v>40</v>
      </c>
      <c r="E2098" s="146">
        <f t="shared" si="628"/>
        <v>0</v>
      </c>
      <c r="F2098" s="146">
        <f t="shared" si="628"/>
        <v>0</v>
      </c>
      <c r="G2098" s="146">
        <f t="shared" si="628"/>
        <v>0</v>
      </c>
      <c r="H2098" s="146">
        <f t="shared" si="628"/>
        <v>0</v>
      </c>
      <c r="I2098" s="146">
        <f t="shared" si="628"/>
        <v>0</v>
      </c>
    </row>
    <row r="2099" spans="1:13" s="275" customFormat="1" ht="15">
      <c r="A2099" s="438" t="s">
        <v>10</v>
      </c>
      <c r="B2099" s="413" t="s">
        <v>19</v>
      </c>
      <c r="C2099" s="312">
        <f t="shared" si="626"/>
        <v>40</v>
      </c>
      <c r="D2099" s="312">
        <v>40</v>
      </c>
      <c r="E2099" s="312">
        <v>0</v>
      </c>
      <c r="F2099" s="312">
        <v>0</v>
      </c>
      <c r="G2099" s="312">
        <v>0</v>
      </c>
      <c r="H2099" s="312">
        <v>0</v>
      </c>
      <c r="I2099" s="312">
        <v>0</v>
      </c>
    </row>
    <row r="2100" spans="1:13" s="121" customFormat="1">
      <c r="A2100" s="133"/>
      <c r="B2100" s="134" t="s">
        <v>20</v>
      </c>
      <c r="C2100" s="95">
        <f t="shared" si="626"/>
        <v>40</v>
      </c>
      <c r="D2100" s="95">
        <v>40</v>
      </c>
      <c r="E2100" s="95">
        <v>0</v>
      </c>
      <c r="F2100" s="95">
        <v>0</v>
      </c>
      <c r="G2100" s="95">
        <v>0</v>
      </c>
      <c r="H2100" s="95">
        <v>0</v>
      </c>
      <c r="I2100" s="95">
        <v>0</v>
      </c>
    </row>
    <row r="2101" spans="1:13" s="147" customFormat="1">
      <c r="A2101" s="178" t="s">
        <v>552</v>
      </c>
      <c r="B2101" s="170" t="s">
        <v>19</v>
      </c>
      <c r="C2101" s="146">
        <f t="shared" si="626"/>
        <v>30</v>
      </c>
      <c r="D2101" s="146">
        <f>D2103</f>
        <v>30</v>
      </c>
      <c r="E2101" s="146">
        <f t="shared" ref="E2101:I2102" si="629">E2103</f>
        <v>0</v>
      </c>
      <c r="F2101" s="146">
        <f t="shared" si="629"/>
        <v>0</v>
      </c>
      <c r="G2101" s="146">
        <f t="shared" si="629"/>
        <v>0</v>
      </c>
      <c r="H2101" s="146">
        <f t="shared" si="629"/>
        <v>0</v>
      </c>
      <c r="I2101" s="146">
        <f t="shared" si="629"/>
        <v>0</v>
      </c>
    </row>
    <row r="2102" spans="1:13" s="147" customFormat="1">
      <c r="A2102" s="171"/>
      <c r="B2102" s="148" t="s">
        <v>20</v>
      </c>
      <c r="C2102" s="146">
        <f t="shared" si="626"/>
        <v>30</v>
      </c>
      <c r="D2102" s="146">
        <f>D2104</f>
        <v>30</v>
      </c>
      <c r="E2102" s="146">
        <f t="shared" si="629"/>
        <v>0</v>
      </c>
      <c r="F2102" s="146">
        <f t="shared" si="629"/>
        <v>0</v>
      </c>
      <c r="G2102" s="146">
        <f t="shared" si="629"/>
        <v>0</v>
      </c>
      <c r="H2102" s="146">
        <f t="shared" si="629"/>
        <v>0</v>
      </c>
      <c r="I2102" s="146">
        <f t="shared" si="629"/>
        <v>0</v>
      </c>
    </row>
    <row r="2103" spans="1:13" s="274" customFormat="1" ht="30">
      <c r="A2103" s="640" t="s">
        <v>551</v>
      </c>
      <c r="B2103" s="413" t="s">
        <v>19</v>
      </c>
      <c r="C2103" s="312">
        <f t="shared" si="626"/>
        <v>30</v>
      </c>
      <c r="D2103" s="312">
        <v>30</v>
      </c>
      <c r="E2103" s="312">
        <v>0</v>
      </c>
      <c r="F2103" s="312">
        <v>0</v>
      </c>
      <c r="G2103" s="312">
        <v>0</v>
      </c>
      <c r="H2103" s="312">
        <v>0</v>
      </c>
      <c r="I2103" s="312">
        <v>0</v>
      </c>
    </row>
    <row r="2104" spans="1:13" s="121" customFormat="1">
      <c r="A2104" s="133"/>
      <c r="B2104" s="134" t="s">
        <v>20</v>
      </c>
      <c r="C2104" s="95">
        <f t="shared" si="626"/>
        <v>30</v>
      </c>
      <c r="D2104" s="95">
        <v>30</v>
      </c>
      <c r="E2104" s="95">
        <v>0</v>
      </c>
      <c r="F2104" s="95">
        <v>0</v>
      </c>
      <c r="G2104" s="95">
        <v>0</v>
      </c>
      <c r="H2104" s="95">
        <v>0</v>
      </c>
      <c r="I2104" s="95">
        <v>0</v>
      </c>
    </row>
    <row r="2105" spans="1:13">
      <c r="A2105" s="841" t="s">
        <v>77</v>
      </c>
      <c r="B2105" s="842"/>
      <c r="C2105" s="739"/>
      <c r="D2105" s="739"/>
      <c r="E2105" s="739"/>
      <c r="F2105" s="739"/>
      <c r="G2105" s="739"/>
      <c r="H2105" s="739"/>
      <c r="I2105" s="740"/>
    </row>
    <row r="2106" spans="1:13">
      <c r="A2106" s="33" t="s">
        <v>22</v>
      </c>
      <c r="B2106" s="158" t="s">
        <v>19</v>
      </c>
      <c r="C2106" s="151">
        <f t="shared" ref="C2106:C2161" si="630">D2106+E2106+F2106+G2106+H2106+I2106</f>
        <v>10052.99</v>
      </c>
      <c r="D2106" s="151">
        <f t="shared" ref="D2106:I2119" si="631">D2108</f>
        <v>5723.01</v>
      </c>
      <c r="E2106" s="151">
        <f t="shared" si="631"/>
        <v>3616</v>
      </c>
      <c r="F2106" s="151">
        <f t="shared" si="631"/>
        <v>0</v>
      </c>
      <c r="G2106" s="151">
        <f t="shared" si="631"/>
        <v>0</v>
      </c>
      <c r="H2106" s="151">
        <f t="shared" si="631"/>
        <v>0</v>
      </c>
      <c r="I2106" s="151">
        <f t="shared" si="631"/>
        <v>713.98</v>
      </c>
    </row>
    <row r="2107" spans="1:13">
      <c r="A2107" s="23" t="s">
        <v>46</v>
      </c>
      <c r="B2107" s="153" t="s">
        <v>20</v>
      </c>
      <c r="C2107" s="151">
        <f t="shared" si="630"/>
        <v>10052.99</v>
      </c>
      <c r="D2107" s="151">
        <f t="shared" si="631"/>
        <v>5723.01</v>
      </c>
      <c r="E2107" s="151">
        <f t="shared" si="631"/>
        <v>3616</v>
      </c>
      <c r="F2107" s="151">
        <f t="shared" si="631"/>
        <v>0</v>
      </c>
      <c r="G2107" s="151">
        <f t="shared" si="631"/>
        <v>0</v>
      </c>
      <c r="H2107" s="151">
        <f t="shared" si="631"/>
        <v>0</v>
      </c>
      <c r="I2107" s="151">
        <f t="shared" si="631"/>
        <v>713.98</v>
      </c>
    </row>
    <row r="2108" spans="1:13">
      <c r="A2108" s="52" t="s">
        <v>44</v>
      </c>
      <c r="B2108" s="26" t="s">
        <v>19</v>
      </c>
      <c r="C2108" s="57">
        <f t="shared" si="630"/>
        <v>10052.99</v>
      </c>
      <c r="D2108" s="57">
        <f t="shared" ref="D2108:I2109" si="632">D2110+D2114</f>
        <v>5723.01</v>
      </c>
      <c r="E2108" s="57">
        <f t="shared" si="632"/>
        <v>3616</v>
      </c>
      <c r="F2108" s="57">
        <f t="shared" si="632"/>
        <v>0</v>
      </c>
      <c r="G2108" s="57">
        <f t="shared" si="632"/>
        <v>0</v>
      </c>
      <c r="H2108" s="57">
        <f t="shared" si="632"/>
        <v>0</v>
      </c>
      <c r="I2108" s="57">
        <f t="shared" si="632"/>
        <v>713.98</v>
      </c>
    </row>
    <row r="2109" spans="1:13">
      <c r="A2109" s="14" t="s">
        <v>49</v>
      </c>
      <c r="B2109" s="28" t="s">
        <v>20</v>
      </c>
      <c r="C2109" s="57">
        <f t="shared" si="630"/>
        <v>10052.99</v>
      </c>
      <c r="D2109" s="57">
        <f t="shared" si="632"/>
        <v>5723.01</v>
      </c>
      <c r="E2109" s="57">
        <f t="shared" si="632"/>
        <v>3616</v>
      </c>
      <c r="F2109" s="57">
        <f t="shared" si="632"/>
        <v>0</v>
      </c>
      <c r="G2109" s="57">
        <f t="shared" si="632"/>
        <v>0</v>
      </c>
      <c r="H2109" s="57">
        <f t="shared" si="632"/>
        <v>0</v>
      </c>
      <c r="I2109" s="57">
        <f t="shared" si="632"/>
        <v>713.98</v>
      </c>
    </row>
    <row r="2110" spans="1:13" ht="25.5">
      <c r="A2110" s="224" t="s">
        <v>11</v>
      </c>
      <c r="B2110" s="70" t="s">
        <v>19</v>
      </c>
      <c r="C2110" s="57">
        <f>D2110+E2110+F2110+G2110+H2110+I2110</f>
        <v>2509</v>
      </c>
      <c r="D2110" s="57">
        <f>D2112</f>
        <v>2509</v>
      </c>
      <c r="E2110" s="57">
        <f t="shared" ref="E2110:I2111" si="633">E2112</f>
        <v>0</v>
      </c>
      <c r="F2110" s="57">
        <f t="shared" si="633"/>
        <v>0</v>
      </c>
      <c r="G2110" s="57">
        <f t="shared" si="633"/>
        <v>0</v>
      </c>
      <c r="H2110" s="57">
        <f t="shared" si="633"/>
        <v>0</v>
      </c>
      <c r="I2110" s="57">
        <f t="shared" si="633"/>
        <v>0</v>
      </c>
    </row>
    <row r="2111" spans="1:13">
      <c r="A2111" s="18"/>
      <c r="B2111" s="69" t="s">
        <v>20</v>
      </c>
      <c r="C2111" s="57">
        <f>D2111+E2111+F2111+G2111+H2111+I2111</f>
        <v>2509</v>
      </c>
      <c r="D2111" s="57">
        <f>D2113</f>
        <v>2509</v>
      </c>
      <c r="E2111" s="57">
        <f t="shared" si="633"/>
        <v>0</v>
      </c>
      <c r="F2111" s="57">
        <f t="shared" si="633"/>
        <v>0</v>
      </c>
      <c r="G2111" s="57">
        <f t="shared" si="633"/>
        <v>0</v>
      </c>
      <c r="H2111" s="57">
        <f t="shared" si="633"/>
        <v>0</v>
      </c>
      <c r="I2111" s="57">
        <f t="shared" si="633"/>
        <v>0</v>
      </c>
    </row>
    <row r="2112" spans="1:13" s="274" customFormat="1" ht="94.5" customHeight="1">
      <c r="A2112" s="562" t="s">
        <v>269</v>
      </c>
      <c r="B2112" s="280" t="s">
        <v>19</v>
      </c>
      <c r="C2112" s="312">
        <f t="shared" ref="C2112:C2113" si="634">D2112+E2112+F2112+G2112+H2112+I2112</f>
        <v>2509</v>
      </c>
      <c r="D2112" s="312">
        <v>2509</v>
      </c>
      <c r="E2112" s="373">
        <v>0</v>
      </c>
      <c r="F2112" s="312">
        <v>0</v>
      </c>
      <c r="G2112" s="312">
        <v>0</v>
      </c>
      <c r="H2112" s="312">
        <v>0</v>
      </c>
      <c r="I2112" s="312">
        <v>0</v>
      </c>
      <c r="J2112" s="726" t="s">
        <v>208</v>
      </c>
      <c r="K2112" s="717"/>
      <c r="L2112" s="717"/>
      <c r="M2112" s="717"/>
    </row>
    <row r="2113" spans="1:14" s="275" customFormat="1">
      <c r="A2113" s="374"/>
      <c r="B2113" s="282" t="s">
        <v>20</v>
      </c>
      <c r="C2113" s="312">
        <f t="shared" si="634"/>
        <v>2509</v>
      </c>
      <c r="D2113" s="312">
        <v>2509</v>
      </c>
      <c r="E2113" s="373">
        <v>0</v>
      </c>
      <c r="F2113" s="312">
        <v>0</v>
      </c>
      <c r="G2113" s="312">
        <v>0</v>
      </c>
      <c r="H2113" s="312">
        <v>0</v>
      </c>
      <c r="I2113" s="312">
        <v>0</v>
      </c>
      <c r="J2113" s="718"/>
      <c r="K2113" s="717"/>
      <c r="L2113" s="717"/>
      <c r="M2113" s="717"/>
    </row>
    <row r="2114" spans="1:14">
      <c r="A2114" s="21" t="s">
        <v>76</v>
      </c>
      <c r="B2114" s="8" t="s">
        <v>19</v>
      </c>
      <c r="C2114" s="57">
        <f t="shared" si="630"/>
        <v>7543.99</v>
      </c>
      <c r="D2114" s="57">
        <f t="shared" si="631"/>
        <v>3214.0099999999998</v>
      </c>
      <c r="E2114" s="57">
        <f t="shared" si="631"/>
        <v>3616</v>
      </c>
      <c r="F2114" s="57">
        <f t="shared" si="631"/>
        <v>0</v>
      </c>
      <c r="G2114" s="57">
        <f t="shared" si="631"/>
        <v>0</v>
      </c>
      <c r="H2114" s="57">
        <f t="shared" si="631"/>
        <v>0</v>
      </c>
      <c r="I2114" s="57">
        <f t="shared" si="631"/>
        <v>713.98</v>
      </c>
    </row>
    <row r="2115" spans="1:14">
      <c r="A2115" s="18"/>
      <c r="B2115" s="202" t="s">
        <v>20</v>
      </c>
      <c r="C2115" s="57">
        <f t="shared" si="630"/>
        <v>7543.99</v>
      </c>
      <c r="D2115" s="57">
        <f t="shared" si="631"/>
        <v>3214.0099999999998</v>
      </c>
      <c r="E2115" s="57">
        <f t="shared" si="631"/>
        <v>3616</v>
      </c>
      <c r="F2115" s="57">
        <f t="shared" si="631"/>
        <v>0</v>
      </c>
      <c r="G2115" s="57">
        <f t="shared" si="631"/>
        <v>0</v>
      </c>
      <c r="H2115" s="57">
        <f t="shared" si="631"/>
        <v>0</v>
      </c>
      <c r="I2115" s="57">
        <f t="shared" si="631"/>
        <v>713.98</v>
      </c>
    </row>
    <row r="2116" spans="1:14">
      <c r="A2116" s="30" t="s">
        <v>54</v>
      </c>
      <c r="B2116" s="26" t="s">
        <v>19</v>
      </c>
      <c r="C2116" s="57">
        <f t="shared" si="630"/>
        <v>7543.99</v>
      </c>
      <c r="D2116" s="57">
        <f t="shared" si="631"/>
        <v>3214.0099999999998</v>
      </c>
      <c r="E2116" s="71">
        <f t="shared" si="631"/>
        <v>3616</v>
      </c>
      <c r="F2116" s="57">
        <f t="shared" si="631"/>
        <v>0</v>
      </c>
      <c r="G2116" s="57">
        <f t="shared" si="631"/>
        <v>0</v>
      </c>
      <c r="H2116" s="57">
        <f t="shared" si="631"/>
        <v>0</v>
      </c>
      <c r="I2116" s="57">
        <f t="shared" si="631"/>
        <v>713.98</v>
      </c>
    </row>
    <row r="2117" spans="1:14">
      <c r="A2117" s="14"/>
      <c r="B2117" s="28" t="s">
        <v>20</v>
      </c>
      <c r="C2117" s="57">
        <f t="shared" si="630"/>
        <v>7543.99</v>
      </c>
      <c r="D2117" s="57">
        <f t="shared" si="631"/>
        <v>3214.0099999999998</v>
      </c>
      <c r="E2117" s="71">
        <f t="shared" si="631"/>
        <v>3616</v>
      </c>
      <c r="F2117" s="57">
        <f t="shared" si="631"/>
        <v>0</v>
      </c>
      <c r="G2117" s="57">
        <f t="shared" si="631"/>
        <v>0</v>
      </c>
      <c r="H2117" s="57">
        <f t="shared" si="631"/>
        <v>0</v>
      </c>
      <c r="I2117" s="57">
        <f t="shared" si="631"/>
        <v>713.98</v>
      </c>
    </row>
    <row r="2118" spans="1:14" s="112" customFormat="1">
      <c r="A2118" s="172" t="s">
        <v>51</v>
      </c>
      <c r="B2118" s="150" t="s">
        <v>19</v>
      </c>
      <c r="C2118" s="151">
        <f t="shared" si="630"/>
        <v>7543.99</v>
      </c>
      <c r="D2118" s="151">
        <f t="shared" si="631"/>
        <v>3214.0099999999998</v>
      </c>
      <c r="E2118" s="151">
        <f t="shared" si="631"/>
        <v>3616</v>
      </c>
      <c r="F2118" s="151">
        <f t="shared" si="631"/>
        <v>0</v>
      </c>
      <c r="G2118" s="151">
        <f t="shared" si="631"/>
        <v>0</v>
      </c>
      <c r="H2118" s="151">
        <f t="shared" si="631"/>
        <v>0</v>
      </c>
      <c r="I2118" s="151">
        <f t="shared" si="631"/>
        <v>713.98</v>
      </c>
    </row>
    <row r="2119" spans="1:14" s="112" customFormat="1">
      <c r="A2119" s="164"/>
      <c r="B2119" s="153" t="s">
        <v>20</v>
      </c>
      <c r="C2119" s="151">
        <f t="shared" si="630"/>
        <v>7543.99</v>
      </c>
      <c r="D2119" s="151">
        <f t="shared" si="631"/>
        <v>3214.0099999999998</v>
      </c>
      <c r="E2119" s="151">
        <f t="shared" si="631"/>
        <v>3616</v>
      </c>
      <c r="F2119" s="151">
        <f t="shared" si="631"/>
        <v>0</v>
      </c>
      <c r="G2119" s="151">
        <f t="shared" si="631"/>
        <v>0</v>
      </c>
      <c r="H2119" s="151">
        <f t="shared" si="631"/>
        <v>0</v>
      </c>
      <c r="I2119" s="151">
        <f t="shared" si="631"/>
        <v>713.98</v>
      </c>
    </row>
    <row r="2120" spans="1:14">
      <c r="A2120" s="98" t="s">
        <v>79</v>
      </c>
      <c r="B2120" s="31" t="s">
        <v>19</v>
      </c>
      <c r="C2120" s="57">
        <f t="shared" si="630"/>
        <v>7543.99</v>
      </c>
      <c r="D2120" s="57">
        <f>D2122+D2124+D2126+D2128+D2130+D2132+D2134+D2136+D2138+D2140+D2142+D2144+D2146+D2148+D2150+D2152+D2154+D2156+D2158+D2160+D2162+D2164+D2166+D2168+D2170+D2172+D2174+D2176</f>
        <v>3214.0099999999998</v>
      </c>
      <c r="E2120" s="57">
        <f t="shared" ref="E2120:I2120" si="635">E2122+E2124+E2126+E2128+E2130+E2132+E2134+E2136+E2138+E2140+E2142+E2144+E2146+E2148+E2150+E2152+E2154+E2156+E2158+E2160+E2162+E2164+E2166+E2168+E2170+E2172+E2174+E2176</f>
        <v>3616</v>
      </c>
      <c r="F2120" s="57">
        <f t="shared" si="635"/>
        <v>0</v>
      </c>
      <c r="G2120" s="57">
        <f t="shared" si="635"/>
        <v>0</v>
      </c>
      <c r="H2120" s="57">
        <f t="shared" si="635"/>
        <v>0</v>
      </c>
      <c r="I2120" s="57">
        <f t="shared" si="635"/>
        <v>713.98</v>
      </c>
    </row>
    <row r="2121" spans="1:14">
      <c r="A2121" s="14"/>
      <c r="B2121" s="28" t="s">
        <v>20</v>
      </c>
      <c r="C2121" s="57">
        <f t="shared" si="630"/>
        <v>7543.99</v>
      </c>
      <c r="D2121" s="57">
        <f>D2123+D2125+D2127+D2129+D2131+D2133+D2135+D2137+D2139+D2141+D2143+D2145+D2147+D2149+D2151+D2153+D2155+D2157+D2159+D2161+D2163+D2165+D2167+D2169+D2171+D2173+D2175+D2177</f>
        <v>3214.0099999999998</v>
      </c>
      <c r="E2121" s="57">
        <f t="shared" ref="E2121:I2121" si="636">E2123+E2125+E2127+E2129+E2131+E2133+E2135+E2137+E2139+E2141+E2143+E2145+E2147+E2149+E2151+E2153+E2155+E2157+E2159+E2161+E2163+E2165+E2167+E2169+E2171+E2173+E2175+E2177</f>
        <v>3616</v>
      </c>
      <c r="F2121" s="57">
        <f t="shared" si="636"/>
        <v>0</v>
      </c>
      <c r="G2121" s="57">
        <f t="shared" si="636"/>
        <v>0</v>
      </c>
      <c r="H2121" s="57">
        <f t="shared" si="636"/>
        <v>0</v>
      </c>
      <c r="I2121" s="57">
        <f t="shared" si="636"/>
        <v>713.98</v>
      </c>
    </row>
    <row r="2122" spans="1:14" s="174" customFormat="1" ht="38.25">
      <c r="A2122" s="488" t="s">
        <v>87</v>
      </c>
      <c r="B2122" s="99" t="s">
        <v>19</v>
      </c>
      <c r="C2122" s="101">
        <f t="shared" si="630"/>
        <v>26</v>
      </c>
      <c r="D2122" s="101">
        <f>D2123</f>
        <v>26</v>
      </c>
      <c r="E2122" s="101">
        <v>0</v>
      </c>
      <c r="F2122" s="101">
        <v>0</v>
      </c>
      <c r="G2122" s="101">
        <v>0</v>
      </c>
      <c r="H2122" s="101">
        <v>0</v>
      </c>
      <c r="I2122" s="101">
        <v>0</v>
      </c>
      <c r="J2122" s="322"/>
    </row>
    <row r="2123" spans="1:14" s="174" customFormat="1">
      <c r="A2123" s="102"/>
      <c r="B2123" s="103" t="s">
        <v>20</v>
      </c>
      <c r="C2123" s="101">
        <f t="shared" si="630"/>
        <v>26</v>
      </c>
      <c r="D2123" s="101">
        <v>26</v>
      </c>
      <c r="E2123" s="101">
        <v>0</v>
      </c>
      <c r="F2123" s="101">
        <v>0</v>
      </c>
      <c r="G2123" s="101">
        <v>0</v>
      </c>
      <c r="H2123" s="101">
        <v>0</v>
      </c>
      <c r="I2123" s="101">
        <v>0</v>
      </c>
      <c r="J2123" s="322"/>
    </row>
    <row r="2124" spans="1:14" s="120" customFormat="1" ht="38.25">
      <c r="A2124" s="488" t="s">
        <v>102</v>
      </c>
      <c r="B2124" s="99" t="s">
        <v>19</v>
      </c>
      <c r="C2124" s="100">
        <f t="shared" si="630"/>
        <v>74</v>
      </c>
      <c r="D2124" s="101">
        <f>D2125</f>
        <v>74</v>
      </c>
      <c r="E2124" s="101">
        <v>0</v>
      </c>
      <c r="F2124" s="101">
        <v>0</v>
      </c>
      <c r="G2124" s="101">
        <v>0</v>
      </c>
      <c r="H2124" s="101">
        <v>0</v>
      </c>
      <c r="I2124" s="101">
        <v>0</v>
      </c>
      <c r="J2124" s="261"/>
    </row>
    <row r="2125" spans="1:14" s="120" customFormat="1">
      <c r="A2125" s="102"/>
      <c r="B2125" s="103" t="s">
        <v>20</v>
      </c>
      <c r="C2125" s="100">
        <f t="shared" si="630"/>
        <v>74</v>
      </c>
      <c r="D2125" s="101">
        <v>74</v>
      </c>
      <c r="E2125" s="101">
        <v>0</v>
      </c>
      <c r="F2125" s="101">
        <v>0</v>
      </c>
      <c r="G2125" s="101">
        <v>0</v>
      </c>
      <c r="H2125" s="101">
        <v>0</v>
      </c>
      <c r="I2125" s="101">
        <v>0</v>
      </c>
      <c r="J2125" s="274"/>
    </row>
    <row r="2126" spans="1:14" s="515" customFormat="1" ht="38.25">
      <c r="A2126" s="511" t="s">
        <v>467</v>
      </c>
      <c r="B2126" s="512" t="s">
        <v>19</v>
      </c>
      <c r="C2126" s="513">
        <f t="shared" si="630"/>
        <v>120</v>
      </c>
      <c r="D2126" s="513">
        <f>D2127</f>
        <v>38</v>
      </c>
      <c r="E2126" s="514">
        <v>0</v>
      </c>
      <c r="F2126" s="514">
        <v>0</v>
      </c>
      <c r="G2126" s="514">
        <v>0</v>
      </c>
      <c r="H2126" s="514">
        <v>0</v>
      </c>
      <c r="I2126" s="514">
        <f>I2127</f>
        <v>82</v>
      </c>
      <c r="J2126" s="851" t="s">
        <v>711</v>
      </c>
      <c r="K2126" s="852"/>
      <c r="L2126" s="852"/>
      <c r="M2126" s="852"/>
      <c r="N2126" s="852"/>
    </row>
    <row r="2127" spans="1:14" s="174" customFormat="1">
      <c r="A2127" s="102"/>
      <c r="B2127" s="103" t="s">
        <v>20</v>
      </c>
      <c r="C2127" s="101">
        <f t="shared" si="630"/>
        <v>120</v>
      </c>
      <c r="D2127" s="101">
        <v>38</v>
      </c>
      <c r="E2127" s="101">
        <v>0</v>
      </c>
      <c r="F2127" s="101">
        <v>0</v>
      </c>
      <c r="G2127" s="101">
        <v>0</v>
      </c>
      <c r="H2127" s="101">
        <v>0</v>
      </c>
      <c r="I2127" s="101">
        <f>120-38</f>
        <v>82</v>
      </c>
      <c r="J2127" s="742"/>
      <c r="K2127" s="741"/>
      <c r="L2127" s="741"/>
      <c r="M2127" s="741"/>
      <c r="N2127" s="741"/>
    </row>
    <row r="2128" spans="1:14" s="174" customFormat="1" ht="38.25">
      <c r="A2128" s="488" t="s">
        <v>468</v>
      </c>
      <c r="B2128" s="99" t="s">
        <v>19</v>
      </c>
      <c r="C2128" s="101">
        <f t="shared" si="630"/>
        <v>400</v>
      </c>
      <c r="D2128" s="101">
        <f>D2129</f>
        <v>37</v>
      </c>
      <c r="E2128" s="101">
        <f>E2129</f>
        <v>0</v>
      </c>
      <c r="F2128" s="101">
        <v>0</v>
      </c>
      <c r="G2128" s="101">
        <v>0</v>
      </c>
      <c r="H2128" s="101">
        <v>0</v>
      </c>
      <c r="I2128" s="101">
        <f>I2129</f>
        <v>363</v>
      </c>
      <c r="J2128" s="322"/>
    </row>
    <row r="2129" spans="1:10" s="174" customFormat="1">
      <c r="A2129" s="102"/>
      <c r="B2129" s="103" t="s">
        <v>20</v>
      </c>
      <c r="C2129" s="101">
        <f t="shared" si="630"/>
        <v>400</v>
      </c>
      <c r="D2129" s="101">
        <v>37</v>
      </c>
      <c r="E2129" s="101">
        <v>0</v>
      </c>
      <c r="F2129" s="101">
        <v>0</v>
      </c>
      <c r="G2129" s="101">
        <v>0</v>
      </c>
      <c r="H2129" s="101">
        <v>0</v>
      </c>
      <c r="I2129" s="101">
        <f>400-37</f>
        <v>363</v>
      </c>
      <c r="J2129" s="322"/>
    </row>
    <row r="2130" spans="1:10" s="301" customFormat="1" ht="51.75" customHeight="1">
      <c r="A2130" s="488" t="s">
        <v>469</v>
      </c>
      <c r="B2130" s="99" t="s">
        <v>19</v>
      </c>
      <c r="C2130" s="101">
        <f>D2130+E2130+F2130+G2130+H2130+I2130</f>
        <v>60</v>
      </c>
      <c r="D2130" s="101">
        <f>20+40</f>
        <v>60</v>
      </c>
      <c r="E2130" s="101">
        <v>0</v>
      </c>
      <c r="F2130" s="101">
        <v>0</v>
      </c>
      <c r="G2130" s="101">
        <v>0</v>
      </c>
      <c r="H2130" s="101">
        <v>0</v>
      </c>
      <c r="I2130" s="101">
        <v>0</v>
      </c>
      <c r="J2130" s="174"/>
    </row>
    <row r="2131" spans="1:10" s="301" customFormat="1">
      <c r="A2131" s="302"/>
      <c r="B2131" s="103" t="s">
        <v>20</v>
      </c>
      <c r="C2131" s="101">
        <f t="shared" si="630"/>
        <v>60</v>
      </c>
      <c r="D2131" s="101">
        <f>20+40</f>
        <v>60</v>
      </c>
      <c r="E2131" s="101">
        <v>0</v>
      </c>
      <c r="F2131" s="101">
        <v>0</v>
      </c>
      <c r="G2131" s="101">
        <v>0</v>
      </c>
      <c r="H2131" s="101">
        <v>0</v>
      </c>
      <c r="I2131" s="101">
        <v>0</v>
      </c>
      <c r="J2131" s="174"/>
    </row>
    <row r="2132" spans="1:10" s="275" customFormat="1" ht="51">
      <c r="A2132" s="439" t="s">
        <v>647</v>
      </c>
      <c r="B2132" s="280" t="s">
        <v>19</v>
      </c>
      <c r="C2132" s="312">
        <f t="shared" si="630"/>
        <v>114</v>
      </c>
      <c r="D2132" s="312">
        <v>46.5</v>
      </c>
      <c r="E2132" s="312">
        <v>0</v>
      </c>
      <c r="F2132" s="312">
        <v>0</v>
      </c>
      <c r="G2132" s="312">
        <v>0</v>
      </c>
      <c r="H2132" s="312">
        <v>0</v>
      </c>
      <c r="I2132" s="312">
        <f>114-46.5</f>
        <v>67.5</v>
      </c>
    </row>
    <row r="2133" spans="1:10" s="275" customFormat="1">
      <c r="A2133" s="374"/>
      <c r="B2133" s="282" t="s">
        <v>20</v>
      </c>
      <c r="C2133" s="312">
        <f t="shared" si="630"/>
        <v>114</v>
      </c>
      <c r="D2133" s="312">
        <v>46.5</v>
      </c>
      <c r="E2133" s="312">
        <v>0</v>
      </c>
      <c r="F2133" s="312">
        <v>0</v>
      </c>
      <c r="G2133" s="312">
        <v>0</v>
      </c>
      <c r="H2133" s="312">
        <v>0</v>
      </c>
      <c r="I2133" s="312">
        <f>114-46.5</f>
        <v>67.5</v>
      </c>
    </row>
    <row r="2134" spans="1:10" s="274" customFormat="1" ht="51" customHeight="1">
      <c r="A2134" s="369" t="s">
        <v>648</v>
      </c>
      <c r="B2134" s="280" t="s">
        <v>19</v>
      </c>
      <c r="C2134" s="312">
        <f t="shared" si="630"/>
        <v>65</v>
      </c>
      <c r="D2134" s="312">
        <v>59</v>
      </c>
      <c r="E2134" s="373">
        <v>0</v>
      </c>
      <c r="F2134" s="312">
        <v>0</v>
      </c>
      <c r="G2134" s="312">
        <v>0</v>
      </c>
      <c r="H2134" s="312">
        <v>0</v>
      </c>
      <c r="I2134" s="312">
        <f>65-59</f>
        <v>6</v>
      </c>
    </row>
    <row r="2135" spans="1:10" s="253" customFormat="1">
      <c r="A2135" s="489"/>
      <c r="B2135" s="69" t="s">
        <v>20</v>
      </c>
      <c r="C2135" s="95">
        <f t="shared" si="630"/>
        <v>65</v>
      </c>
      <c r="D2135" s="95">
        <v>59</v>
      </c>
      <c r="E2135" s="349">
        <v>0</v>
      </c>
      <c r="F2135" s="95">
        <v>0</v>
      </c>
      <c r="G2135" s="95">
        <v>0</v>
      </c>
      <c r="H2135" s="95">
        <v>0</v>
      </c>
      <c r="I2135" s="95">
        <f>65-59</f>
        <v>6</v>
      </c>
    </row>
    <row r="2136" spans="1:10" s="275" customFormat="1" ht="51">
      <c r="A2136" s="397" t="s">
        <v>687</v>
      </c>
      <c r="B2136" s="299" t="s">
        <v>19</v>
      </c>
      <c r="C2136" s="312">
        <f t="shared" si="630"/>
        <v>42.25</v>
      </c>
      <c r="D2136" s="312">
        <v>42.25</v>
      </c>
      <c r="E2136" s="312">
        <v>0</v>
      </c>
      <c r="F2136" s="312">
        <v>0</v>
      </c>
      <c r="G2136" s="312">
        <v>0</v>
      </c>
      <c r="H2136" s="312">
        <v>0</v>
      </c>
      <c r="I2136" s="312">
        <v>0</v>
      </c>
    </row>
    <row r="2137" spans="1:10" s="322" customFormat="1">
      <c r="A2137" s="484"/>
      <c r="B2137" s="282" t="s">
        <v>20</v>
      </c>
      <c r="C2137" s="312">
        <f t="shared" si="630"/>
        <v>42.25</v>
      </c>
      <c r="D2137" s="312">
        <v>42.25</v>
      </c>
      <c r="E2137" s="312">
        <v>0</v>
      </c>
      <c r="F2137" s="312">
        <v>0</v>
      </c>
      <c r="G2137" s="312">
        <v>0</v>
      </c>
      <c r="H2137" s="312">
        <v>0</v>
      </c>
      <c r="I2137" s="312">
        <v>0</v>
      </c>
    </row>
    <row r="2138" spans="1:10" s="275" customFormat="1" ht="76.5">
      <c r="A2138" s="397" t="s">
        <v>688</v>
      </c>
      <c r="B2138" s="299" t="s">
        <v>19</v>
      </c>
      <c r="C2138" s="312">
        <f t="shared" si="630"/>
        <v>33.92</v>
      </c>
      <c r="D2138" s="312">
        <v>33.92</v>
      </c>
      <c r="E2138" s="312">
        <v>0</v>
      </c>
      <c r="F2138" s="312">
        <v>0</v>
      </c>
      <c r="G2138" s="312">
        <v>0</v>
      </c>
      <c r="H2138" s="312">
        <v>0</v>
      </c>
      <c r="I2138" s="312">
        <v>0</v>
      </c>
    </row>
    <row r="2139" spans="1:10" s="322" customFormat="1">
      <c r="A2139" s="323"/>
      <c r="B2139" s="270" t="s">
        <v>20</v>
      </c>
      <c r="C2139" s="250">
        <f t="shared" si="630"/>
        <v>33.92</v>
      </c>
      <c r="D2139" s="250">
        <v>33.92</v>
      </c>
      <c r="E2139" s="250">
        <v>0</v>
      </c>
      <c r="F2139" s="250">
        <v>0</v>
      </c>
      <c r="G2139" s="250">
        <v>0</v>
      </c>
      <c r="H2139" s="250">
        <v>0</v>
      </c>
      <c r="I2139" s="250">
        <v>0</v>
      </c>
    </row>
    <row r="2140" spans="1:10" s="275" customFormat="1" ht="51">
      <c r="A2140" s="397" t="s">
        <v>689</v>
      </c>
      <c r="B2140" s="299" t="s">
        <v>19</v>
      </c>
      <c r="C2140" s="312">
        <f t="shared" si="630"/>
        <v>16.66</v>
      </c>
      <c r="D2140" s="312">
        <v>16.66</v>
      </c>
      <c r="E2140" s="312">
        <v>0</v>
      </c>
      <c r="F2140" s="312">
        <v>0</v>
      </c>
      <c r="G2140" s="312">
        <v>0</v>
      </c>
      <c r="H2140" s="312">
        <v>0</v>
      </c>
      <c r="I2140" s="312">
        <v>0</v>
      </c>
    </row>
    <row r="2141" spans="1:10" s="322" customFormat="1">
      <c r="A2141" s="323"/>
      <c r="B2141" s="270" t="s">
        <v>20</v>
      </c>
      <c r="C2141" s="250">
        <f t="shared" si="630"/>
        <v>16.66</v>
      </c>
      <c r="D2141" s="250">
        <v>16.66</v>
      </c>
      <c r="E2141" s="250">
        <v>0</v>
      </c>
      <c r="F2141" s="250">
        <v>0</v>
      </c>
      <c r="G2141" s="250">
        <v>0</v>
      </c>
      <c r="H2141" s="250">
        <v>0</v>
      </c>
      <c r="I2141" s="250">
        <v>0</v>
      </c>
    </row>
    <row r="2142" spans="1:10" s="275" customFormat="1" ht="51">
      <c r="A2142" s="397" t="s">
        <v>690</v>
      </c>
      <c r="B2142" s="299" t="s">
        <v>19</v>
      </c>
      <c r="C2142" s="312">
        <f t="shared" si="630"/>
        <v>31</v>
      </c>
      <c r="D2142" s="312">
        <v>31</v>
      </c>
      <c r="E2142" s="312">
        <v>0</v>
      </c>
      <c r="F2142" s="312">
        <v>0</v>
      </c>
      <c r="G2142" s="312">
        <v>0</v>
      </c>
      <c r="H2142" s="312">
        <v>0</v>
      </c>
      <c r="I2142" s="312">
        <v>0</v>
      </c>
    </row>
    <row r="2143" spans="1:10" s="322" customFormat="1">
      <c r="A2143" s="323"/>
      <c r="B2143" s="270" t="s">
        <v>20</v>
      </c>
      <c r="C2143" s="250">
        <f t="shared" si="630"/>
        <v>31</v>
      </c>
      <c r="D2143" s="250">
        <v>31</v>
      </c>
      <c r="E2143" s="250">
        <v>0</v>
      </c>
      <c r="F2143" s="250">
        <v>0</v>
      </c>
      <c r="G2143" s="250">
        <v>0</v>
      </c>
      <c r="H2143" s="250">
        <v>0</v>
      </c>
      <c r="I2143" s="250">
        <v>0</v>
      </c>
    </row>
    <row r="2144" spans="1:10" s="274" customFormat="1" ht="38.25">
      <c r="A2144" s="397" t="s">
        <v>691</v>
      </c>
      <c r="B2144" s="299" t="s">
        <v>19</v>
      </c>
      <c r="C2144" s="312">
        <f t="shared" si="630"/>
        <v>93.5</v>
      </c>
      <c r="D2144" s="312">
        <f>83.3+10.2</f>
        <v>93.5</v>
      </c>
      <c r="E2144" s="312">
        <v>0</v>
      </c>
      <c r="F2144" s="312">
        <v>0</v>
      </c>
      <c r="G2144" s="312">
        <v>0</v>
      </c>
      <c r="H2144" s="312">
        <v>0</v>
      </c>
      <c r="I2144" s="312">
        <v>0</v>
      </c>
    </row>
    <row r="2145" spans="1:9" s="322" customFormat="1">
      <c r="A2145" s="323"/>
      <c r="B2145" s="270" t="s">
        <v>20</v>
      </c>
      <c r="C2145" s="250">
        <f t="shared" si="630"/>
        <v>93.5</v>
      </c>
      <c r="D2145" s="250">
        <f>83.3+10.2</f>
        <v>93.5</v>
      </c>
      <c r="E2145" s="250">
        <v>0</v>
      </c>
      <c r="F2145" s="250">
        <v>0</v>
      </c>
      <c r="G2145" s="250">
        <v>0</v>
      </c>
      <c r="H2145" s="250">
        <v>0</v>
      </c>
      <c r="I2145" s="250">
        <v>0</v>
      </c>
    </row>
    <row r="2146" spans="1:9" s="275" customFormat="1" ht="76.5">
      <c r="A2146" s="396" t="s">
        <v>692</v>
      </c>
      <c r="B2146" s="299" t="s">
        <v>19</v>
      </c>
      <c r="C2146" s="312">
        <f t="shared" si="630"/>
        <v>2.6</v>
      </c>
      <c r="D2146" s="312">
        <v>2.6</v>
      </c>
      <c r="E2146" s="312">
        <v>0</v>
      </c>
      <c r="F2146" s="312">
        <v>0</v>
      </c>
      <c r="G2146" s="312">
        <v>0</v>
      </c>
      <c r="H2146" s="312">
        <v>0</v>
      </c>
      <c r="I2146" s="312">
        <v>0</v>
      </c>
    </row>
    <row r="2147" spans="1:9" s="174" customFormat="1">
      <c r="A2147" s="323"/>
      <c r="B2147" s="270" t="s">
        <v>20</v>
      </c>
      <c r="C2147" s="250">
        <f t="shared" si="630"/>
        <v>2.6</v>
      </c>
      <c r="D2147" s="250">
        <v>2.6</v>
      </c>
      <c r="E2147" s="250">
        <v>0</v>
      </c>
      <c r="F2147" s="250">
        <v>0</v>
      </c>
      <c r="G2147" s="250">
        <v>0</v>
      </c>
      <c r="H2147" s="250">
        <v>0</v>
      </c>
      <c r="I2147" s="250">
        <v>0</v>
      </c>
    </row>
    <row r="2148" spans="1:9" s="326" customFormat="1" ht="38.25">
      <c r="A2148" s="397" t="s">
        <v>693</v>
      </c>
      <c r="B2148" s="269" t="s">
        <v>19</v>
      </c>
      <c r="C2148" s="250">
        <f t="shared" si="630"/>
        <v>152.34</v>
      </c>
      <c r="D2148" s="250">
        <v>152.34</v>
      </c>
      <c r="E2148" s="250">
        <v>0</v>
      </c>
      <c r="F2148" s="250">
        <v>0</v>
      </c>
      <c r="G2148" s="250">
        <v>0</v>
      </c>
      <c r="H2148" s="250">
        <v>0</v>
      </c>
      <c r="I2148" s="250">
        <v>0</v>
      </c>
    </row>
    <row r="2149" spans="1:9" s="322" customFormat="1">
      <c r="A2149" s="323"/>
      <c r="B2149" s="270" t="s">
        <v>20</v>
      </c>
      <c r="C2149" s="250">
        <f t="shared" si="630"/>
        <v>152.34</v>
      </c>
      <c r="D2149" s="250">
        <v>152.34</v>
      </c>
      <c r="E2149" s="250">
        <v>0</v>
      </c>
      <c r="F2149" s="250">
        <v>0</v>
      </c>
      <c r="G2149" s="250">
        <v>0</v>
      </c>
      <c r="H2149" s="250">
        <v>0</v>
      </c>
      <c r="I2149" s="250">
        <v>0</v>
      </c>
    </row>
    <row r="2150" spans="1:9" s="326" customFormat="1" ht="53.25" customHeight="1">
      <c r="A2150" s="397" t="s">
        <v>694</v>
      </c>
      <c r="B2150" s="269" t="s">
        <v>19</v>
      </c>
      <c r="C2150" s="250">
        <f t="shared" si="630"/>
        <v>48.79</v>
      </c>
      <c r="D2150" s="250">
        <v>48.79</v>
      </c>
      <c r="E2150" s="250">
        <v>0</v>
      </c>
      <c r="F2150" s="250">
        <v>0</v>
      </c>
      <c r="G2150" s="250">
        <v>0</v>
      </c>
      <c r="H2150" s="250">
        <v>0</v>
      </c>
      <c r="I2150" s="250">
        <v>0</v>
      </c>
    </row>
    <row r="2151" spans="1:9" s="174" customFormat="1">
      <c r="A2151" s="136"/>
      <c r="B2151" s="103" t="s">
        <v>20</v>
      </c>
      <c r="C2151" s="101">
        <f t="shared" si="630"/>
        <v>48.79</v>
      </c>
      <c r="D2151" s="101">
        <v>48.79</v>
      </c>
      <c r="E2151" s="101">
        <v>0</v>
      </c>
      <c r="F2151" s="101">
        <v>0</v>
      </c>
      <c r="G2151" s="101">
        <v>0</v>
      </c>
      <c r="H2151" s="101">
        <v>0</v>
      </c>
      <c r="I2151" s="101">
        <v>0</v>
      </c>
    </row>
    <row r="2152" spans="1:9" s="274" customFormat="1" ht="51.75" customHeight="1">
      <c r="A2152" s="448" t="s">
        <v>695</v>
      </c>
      <c r="B2152" s="299" t="s">
        <v>19</v>
      </c>
      <c r="C2152" s="312">
        <f t="shared" si="630"/>
        <v>78</v>
      </c>
      <c r="D2152" s="312">
        <v>78</v>
      </c>
      <c r="E2152" s="312">
        <v>0</v>
      </c>
      <c r="F2152" s="312">
        <v>0</v>
      </c>
      <c r="G2152" s="312">
        <v>0</v>
      </c>
      <c r="H2152" s="312">
        <v>0</v>
      </c>
      <c r="I2152" s="312">
        <v>0</v>
      </c>
    </row>
    <row r="2153" spans="1:9" s="174" customFormat="1">
      <c r="A2153" s="136"/>
      <c r="B2153" s="103" t="s">
        <v>20</v>
      </c>
      <c r="C2153" s="101">
        <f t="shared" si="630"/>
        <v>78</v>
      </c>
      <c r="D2153" s="101">
        <v>78</v>
      </c>
      <c r="E2153" s="101">
        <v>0</v>
      </c>
      <c r="F2153" s="101">
        <v>0</v>
      </c>
      <c r="G2153" s="101">
        <v>0</v>
      </c>
      <c r="H2153" s="101">
        <v>0</v>
      </c>
      <c r="I2153" s="101">
        <v>0</v>
      </c>
    </row>
    <row r="2154" spans="1:9" s="275" customFormat="1" ht="89.25" customHeight="1">
      <c r="A2154" s="448" t="s">
        <v>696</v>
      </c>
      <c r="B2154" s="299" t="s">
        <v>19</v>
      </c>
      <c r="C2154" s="312">
        <f t="shared" si="630"/>
        <v>1.1200000000000001</v>
      </c>
      <c r="D2154" s="312">
        <v>1.1200000000000001</v>
      </c>
      <c r="E2154" s="312">
        <v>0</v>
      </c>
      <c r="F2154" s="312">
        <v>0</v>
      </c>
      <c r="G2154" s="312">
        <v>0</v>
      </c>
      <c r="H2154" s="312">
        <v>0</v>
      </c>
      <c r="I2154" s="312">
        <v>0</v>
      </c>
    </row>
    <row r="2155" spans="1:9" s="174" customFormat="1">
      <c r="A2155" s="136"/>
      <c r="B2155" s="144" t="s">
        <v>20</v>
      </c>
      <c r="C2155" s="95">
        <f t="shared" si="630"/>
        <v>1.1200000000000001</v>
      </c>
      <c r="D2155" s="95">
        <v>1.1200000000000001</v>
      </c>
      <c r="E2155" s="95">
        <v>0</v>
      </c>
      <c r="F2155" s="95">
        <v>0</v>
      </c>
      <c r="G2155" s="95">
        <v>0</v>
      </c>
      <c r="H2155" s="95">
        <v>0</v>
      </c>
      <c r="I2155" s="95">
        <v>0</v>
      </c>
    </row>
    <row r="2156" spans="1:9" s="274" customFormat="1" ht="129.75" customHeight="1">
      <c r="A2156" s="448" t="s">
        <v>697</v>
      </c>
      <c r="B2156" s="299" t="s">
        <v>19</v>
      </c>
      <c r="C2156" s="312">
        <f t="shared" si="630"/>
        <v>807</v>
      </c>
      <c r="D2156" s="312">
        <v>807</v>
      </c>
      <c r="E2156" s="312">
        <v>0</v>
      </c>
      <c r="F2156" s="312">
        <v>0</v>
      </c>
      <c r="G2156" s="312">
        <v>0</v>
      </c>
      <c r="H2156" s="312">
        <v>0</v>
      </c>
      <c r="I2156" s="312">
        <v>0</v>
      </c>
    </row>
    <row r="2157" spans="1:9" s="174" customFormat="1">
      <c r="A2157" s="102"/>
      <c r="B2157" s="103" t="s">
        <v>20</v>
      </c>
      <c r="C2157" s="101">
        <f t="shared" si="630"/>
        <v>807</v>
      </c>
      <c r="D2157" s="101">
        <v>807</v>
      </c>
      <c r="E2157" s="101">
        <v>0</v>
      </c>
      <c r="F2157" s="101">
        <v>0</v>
      </c>
      <c r="G2157" s="101">
        <v>0</v>
      </c>
      <c r="H2157" s="101">
        <v>0</v>
      </c>
      <c r="I2157" s="101">
        <v>0</v>
      </c>
    </row>
    <row r="2158" spans="1:9" s="274" customFormat="1" ht="55.5" customHeight="1">
      <c r="A2158" s="439" t="s">
        <v>698</v>
      </c>
      <c r="B2158" s="299" t="s">
        <v>19</v>
      </c>
      <c r="C2158" s="312">
        <f t="shared" si="630"/>
        <v>350.80999999999995</v>
      </c>
      <c r="D2158" s="312">
        <f>43.41+307.4</f>
        <v>350.80999999999995</v>
      </c>
      <c r="E2158" s="312">
        <v>0</v>
      </c>
      <c r="F2158" s="312">
        <v>0</v>
      </c>
      <c r="G2158" s="312">
        <v>0</v>
      </c>
      <c r="H2158" s="312">
        <v>0</v>
      </c>
      <c r="I2158" s="312">
        <v>0</v>
      </c>
    </row>
    <row r="2159" spans="1:9" s="174" customFormat="1">
      <c r="A2159" s="102"/>
      <c r="B2159" s="103" t="s">
        <v>20</v>
      </c>
      <c r="C2159" s="101">
        <f t="shared" si="630"/>
        <v>350.80999999999995</v>
      </c>
      <c r="D2159" s="101">
        <f>43.41+307.4</f>
        <v>350.80999999999995</v>
      </c>
      <c r="E2159" s="101">
        <v>0</v>
      </c>
      <c r="F2159" s="101">
        <v>0</v>
      </c>
      <c r="G2159" s="101">
        <v>0</v>
      </c>
      <c r="H2159" s="101">
        <v>0</v>
      </c>
      <c r="I2159" s="101">
        <v>0</v>
      </c>
    </row>
    <row r="2160" spans="1:9" s="255" customFormat="1" ht="27.75" customHeight="1">
      <c r="A2160" s="510" t="s">
        <v>699</v>
      </c>
      <c r="B2160" s="99" t="s">
        <v>19</v>
      </c>
      <c r="C2160" s="101">
        <f t="shared" si="630"/>
        <v>98</v>
      </c>
      <c r="D2160" s="101">
        <v>58</v>
      </c>
      <c r="E2160" s="101">
        <v>0</v>
      </c>
      <c r="F2160" s="101">
        <v>0</v>
      </c>
      <c r="G2160" s="101">
        <v>0</v>
      </c>
      <c r="H2160" s="101">
        <v>0</v>
      </c>
      <c r="I2160" s="101">
        <f>98-58</f>
        <v>40</v>
      </c>
    </row>
    <row r="2161" spans="1:10" s="174" customFormat="1">
      <c r="A2161" s="102"/>
      <c r="B2161" s="103" t="s">
        <v>20</v>
      </c>
      <c r="C2161" s="101">
        <f t="shared" si="630"/>
        <v>98</v>
      </c>
      <c r="D2161" s="101">
        <v>58</v>
      </c>
      <c r="E2161" s="101">
        <v>0</v>
      </c>
      <c r="F2161" s="101">
        <v>0</v>
      </c>
      <c r="G2161" s="101">
        <v>0</v>
      </c>
      <c r="H2161" s="101">
        <v>0</v>
      </c>
      <c r="I2161" s="101">
        <f>98-58</f>
        <v>40</v>
      </c>
    </row>
    <row r="2162" spans="1:10" s="275" customFormat="1" ht="38.25" customHeight="1">
      <c r="A2162" s="447" t="s">
        <v>700</v>
      </c>
      <c r="B2162" s="269" t="s">
        <v>19</v>
      </c>
      <c r="C2162" s="250">
        <f t="shared" ref="C2162:C2165" si="637">D2162+E2162+F2162+G2162+H2162+I2162</f>
        <v>70</v>
      </c>
      <c r="D2162" s="250">
        <v>56.52</v>
      </c>
      <c r="E2162" s="250">
        <v>0</v>
      </c>
      <c r="F2162" s="250">
        <v>0</v>
      </c>
      <c r="G2162" s="250">
        <v>0</v>
      </c>
      <c r="H2162" s="250">
        <v>0</v>
      </c>
      <c r="I2162" s="250">
        <f>70-56.52</f>
        <v>13.479999999999997</v>
      </c>
    </row>
    <row r="2163" spans="1:10" s="174" customFormat="1">
      <c r="A2163" s="102"/>
      <c r="B2163" s="103" t="s">
        <v>20</v>
      </c>
      <c r="C2163" s="101">
        <f t="shared" si="637"/>
        <v>70</v>
      </c>
      <c r="D2163" s="101">
        <v>56.52</v>
      </c>
      <c r="E2163" s="101">
        <v>0</v>
      </c>
      <c r="F2163" s="101">
        <v>0</v>
      </c>
      <c r="G2163" s="101">
        <v>0</v>
      </c>
      <c r="H2163" s="101">
        <v>0</v>
      </c>
      <c r="I2163" s="101">
        <f>70-56.52</f>
        <v>13.479999999999997</v>
      </c>
    </row>
    <row r="2164" spans="1:10" s="322" customFormat="1" ht="27" customHeight="1">
      <c r="A2164" s="447" t="s">
        <v>701</v>
      </c>
      <c r="B2164" s="269" t="s">
        <v>19</v>
      </c>
      <c r="C2164" s="250">
        <f t="shared" si="637"/>
        <v>3340</v>
      </c>
      <c r="D2164" s="250">
        <v>90</v>
      </c>
      <c r="E2164" s="250">
        <v>3250</v>
      </c>
      <c r="F2164" s="250">
        <v>0</v>
      </c>
      <c r="G2164" s="250">
        <v>0</v>
      </c>
      <c r="H2164" s="250">
        <v>0</v>
      </c>
      <c r="I2164" s="250">
        <v>0</v>
      </c>
    </row>
    <row r="2165" spans="1:10" s="322" customFormat="1">
      <c r="A2165" s="323"/>
      <c r="B2165" s="270" t="s">
        <v>20</v>
      </c>
      <c r="C2165" s="250">
        <f t="shared" si="637"/>
        <v>3340</v>
      </c>
      <c r="D2165" s="250">
        <v>90</v>
      </c>
      <c r="E2165" s="250">
        <v>3250</v>
      </c>
      <c r="F2165" s="250">
        <v>0</v>
      </c>
      <c r="G2165" s="250">
        <v>0</v>
      </c>
      <c r="H2165" s="250">
        <v>0</v>
      </c>
      <c r="I2165" s="250">
        <v>0</v>
      </c>
    </row>
    <row r="2166" spans="1:10" s="322" customFormat="1" ht="76.5">
      <c r="A2166" s="653" t="s">
        <v>702</v>
      </c>
      <c r="B2166" s="440" t="s">
        <v>19</v>
      </c>
      <c r="C2166" s="250">
        <f>D2166+E2166+F2166+G2166+H2166+I2166</f>
        <v>853</v>
      </c>
      <c r="D2166" s="250">
        <v>853</v>
      </c>
      <c r="E2166" s="338">
        <v>0</v>
      </c>
      <c r="F2166" s="338">
        <v>0</v>
      </c>
      <c r="G2166" s="338">
        <v>0</v>
      </c>
      <c r="H2166" s="338">
        <v>0</v>
      </c>
      <c r="I2166" s="338">
        <v>0</v>
      </c>
    </row>
    <row r="2167" spans="1:10" s="120" customFormat="1">
      <c r="A2167" s="102"/>
      <c r="B2167" s="126" t="s">
        <v>20</v>
      </c>
      <c r="C2167" s="100">
        <f t="shared" ref="C2167:C2173" si="638">D2167+E2167+F2167+G2167+H2167+I2167</f>
        <v>853</v>
      </c>
      <c r="D2167" s="100">
        <v>853</v>
      </c>
      <c r="E2167" s="124">
        <v>0</v>
      </c>
      <c r="F2167" s="125">
        <v>0</v>
      </c>
      <c r="G2167" s="125">
        <v>0</v>
      </c>
      <c r="H2167" s="125">
        <v>0</v>
      </c>
      <c r="I2167" s="125">
        <v>0</v>
      </c>
    </row>
    <row r="2168" spans="1:10" s="274" customFormat="1" ht="51">
      <c r="A2168" s="460" t="s">
        <v>703</v>
      </c>
      <c r="B2168" s="284" t="s">
        <v>19</v>
      </c>
      <c r="C2168" s="312">
        <f t="shared" si="638"/>
        <v>12</v>
      </c>
      <c r="D2168" s="312">
        <v>0</v>
      </c>
      <c r="E2168" s="341">
        <v>12</v>
      </c>
      <c r="F2168" s="341">
        <v>0</v>
      </c>
      <c r="G2168" s="341">
        <v>0</v>
      </c>
      <c r="H2168" s="341">
        <v>0</v>
      </c>
      <c r="I2168" s="341">
        <v>0</v>
      </c>
    </row>
    <row r="2169" spans="1:10" s="274" customFormat="1">
      <c r="A2169" s="557"/>
      <c r="B2169" s="273" t="s">
        <v>20</v>
      </c>
      <c r="C2169" s="312">
        <f t="shared" si="638"/>
        <v>12</v>
      </c>
      <c r="D2169" s="312">
        <v>0</v>
      </c>
      <c r="E2169" s="341">
        <v>12</v>
      </c>
      <c r="F2169" s="341">
        <v>0</v>
      </c>
      <c r="G2169" s="341">
        <v>0</v>
      </c>
      <c r="H2169" s="341">
        <v>0</v>
      </c>
      <c r="I2169" s="341">
        <v>0</v>
      </c>
    </row>
    <row r="2170" spans="1:10" s="274" customFormat="1" ht="39" customHeight="1">
      <c r="A2170" s="460" t="s">
        <v>704</v>
      </c>
      <c r="B2170" s="299" t="s">
        <v>19</v>
      </c>
      <c r="C2170" s="312">
        <f t="shared" si="638"/>
        <v>12</v>
      </c>
      <c r="D2170" s="312">
        <v>0</v>
      </c>
      <c r="E2170" s="312">
        <v>12</v>
      </c>
      <c r="F2170" s="312">
        <v>0</v>
      </c>
      <c r="G2170" s="312">
        <v>0</v>
      </c>
      <c r="H2170" s="312">
        <v>0</v>
      </c>
      <c r="I2170" s="312">
        <v>0</v>
      </c>
    </row>
    <row r="2171" spans="1:10" s="274" customFormat="1">
      <c r="A2171" s="557"/>
      <c r="B2171" s="282" t="s">
        <v>20</v>
      </c>
      <c r="C2171" s="312">
        <f t="shared" si="638"/>
        <v>12</v>
      </c>
      <c r="D2171" s="312">
        <v>0</v>
      </c>
      <c r="E2171" s="312">
        <v>12</v>
      </c>
      <c r="F2171" s="312">
        <v>0</v>
      </c>
      <c r="G2171" s="312">
        <v>0</v>
      </c>
      <c r="H2171" s="312">
        <v>0</v>
      </c>
      <c r="I2171" s="312">
        <v>0</v>
      </c>
    </row>
    <row r="2172" spans="1:10" s="274" customFormat="1" ht="54" customHeight="1">
      <c r="A2172" s="442" t="s">
        <v>705</v>
      </c>
      <c r="B2172" s="299" t="s">
        <v>19</v>
      </c>
      <c r="C2172" s="312">
        <f t="shared" si="638"/>
        <v>300</v>
      </c>
      <c r="D2172" s="312">
        <v>158</v>
      </c>
      <c r="E2172" s="312">
        <v>0</v>
      </c>
      <c r="F2172" s="312">
        <v>0</v>
      </c>
      <c r="G2172" s="312">
        <v>0</v>
      </c>
      <c r="H2172" s="312">
        <v>0</v>
      </c>
      <c r="I2172" s="312">
        <f>300-158</f>
        <v>142</v>
      </c>
    </row>
    <row r="2173" spans="1:10" s="225" customFormat="1">
      <c r="A2173" s="226"/>
      <c r="B2173" s="103" t="s">
        <v>20</v>
      </c>
      <c r="C2173" s="101">
        <f t="shared" si="638"/>
        <v>300</v>
      </c>
      <c r="D2173" s="101">
        <v>158</v>
      </c>
      <c r="E2173" s="101">
        <v>0</v>
      </c>
      <c r="F2173" s="101">
        <v>0</v>
      </c>
      <c r="G2173" s="101">
        <v>0</v>
      </c>
      <c r="H2173" s="101">
        <v>0</v>
      </c>
      <c r="I2173" s="101">
        <f>300-158</f>
        <v>142</v>
      </c>
      <c r="J2173" s="420"/>
    </row>
    <row r="2174" spans="1:10" s="274" customFormat="1" ht="81" customHeight="1">
      <c r="A2174" s="442" t="s">
        <v>946</v>
      </c>
      <c r="B2174" s="299" t="s">
        <v>19</v>
      </c>
      <c r="C2174" s="312">
        <f t="shared" ref="C2174:C2177" si="639">D2174+E2174+F2174+G2174+H2174+I2174</f>
        <v>225</v>
      </c>
      <c r="D2174" s="312">
        <v>0</v>
      </c>
      <c r="E2174" s="312">
        <v>225</v>
      </c>
      <c r="F2174" s="312">
        <v>0</v>
      </c>
      <c r="G2174" s="312">
        <v>0</v>
      </c>
      <c r="H2174" s="312">
        <v>0</v>
      </c>
      <c r="I2174" s="312">
        <v>0</v>
      </c>
    </row>
    <row r="2175" spans="1:10" s="225" customFormat="1" ht="14.25" customHeight="1">
      <c r="A2175" s="226"/>
      <c r="B2175" s="103" t="s">
        <v>20</v>
      </c>
      <c r="C2175" s="101">
        <f t="shared" si="639"/>
        <v>225</v>
      </c>
      <c r="D2175" s="101">
        <v>0</v>
      </c>
      <c r="E2175" s="101">
        <v>225</v>
      </c>
      <c r="F2175" s="101">
        <v>0</v>
      </c>
      <c r="G2175" s="101">
        <v>0</v>
      </c>
      <c r="H2175" s="101">
        <v>0</v>
      </c>
      <c r="I2175" s="101">
        <v>0</v>
      </c>
      <c r="J2175" s="420"/>
    </row>
    <row r="2176" spans="1:10" s="275" customFormat="1" ht="62.25" customHeight="1">
      <c r="A2176" s="594" t="s">
        <v>947</v>
      </c>
      <c r="B2176" s="299" t="s">
        <v>19</v>
      </c>
      <c r="C2176" s="312">
        <f t="shared" si="639"/>
        <v>117</v>
      </c>
      <c r="D2176" s="312">
        <v>0</v>
      </c>
      <c r="E2176" s="312">
        <v>117</v>
      </c>
      <c r="F2176" s="312">
        <v>0</v>
      </c>
      <c r="G2176" s="312">
        <v>0</v>
      </c>
      <c r="H2176" s="312">
        <v>0</v>
      </c>
      <c r="I2176" s="312">
        <v>0</v>
      </c>
    </row>
    <row r="2177" spans="1:17" s="225" customFormat="1" ht="15" customHeight="1">
      <c r="A2177" s="226"/>
      <c r="B2177" s="103" t="s">
        <v>20</v>
      </c>
      <c r="C2177" s="101">
        <f t="shared" si="639"/>
        <v>117</v>
      </c>
      <c r="D2177" s="101">
        <v>0</v>
      </c>
      <c r="E2177" s="101">
        <v>117</v>
      </c>
      <c r="F2177" s="101">
        <v>0</v>
      </c>
      <c r="G2177" s="101">
        <v>0</v>
      </c>
      <c r="H2177" s="101">
        <v>0</v>
      </c>
      <c r="I2177" s="101">
        <v>0</v>
      </c>
      <c r="J2177" s="420"/>
    </row>
    <row r="2178" spans="1:17">
      <c r="A2178" s="812" t="s">
        <v>38</v>
      </c>
      <c r="B2178" s="813"/>
      <c r="C2178" s="813"/>
      <c r="D2178" s="813"/>
      <c r="E2178" s="813"/>
      <c r="F2178" s="813"/>
      <c r="G2178" s="813"/>
      <c r="H2178" s="813"/>
      <c r="I2178" s="814"/>
    </row>
    <row r="2179" spans="1:17">
      <c r="A2179" s="710" t="s">
        <v>22</v>
      </c>
      <c r="B2179" s="711"/>
      <c r="C2179" s="711"/>
      <c r="D2179" s="711"/>
      <c r="E2179" s="711"/>
      <c r="F2179" s="711"/>
      <c r="G2179" s="711"/>
      <c r="H2179" s="711"/>
      <c r="I2179" s="712"/>
    </row>
    <row r="2180" spans="1:17">
      <c r="A2180" s="64" t="s">
        <v>29</v>
      </c>
      <c r="B2180" s="65" t="s">
        <v>19</v>
      </c>
      <c r="C2180" s="151">
        <f>D2180+E2180+F2180+G2180+H2180+I2180</f>
        <v>257278.23</v>
      </c>
      <c r="D2180" s="151">
        <f t="shared" ref="D2180:I2185" si="640">D2182</f>
        <v>729.95</v>
      </c>
      <c r="E2180" s="151">
        <f t="shared" si="640"/>
        <v>7804</v>
      </c>
      <c r="F2180" s="151">
        <f t="shared" si="640"/>
        <v>93846</v>
      </c>
      <c r="G2180" s="151">
        <f t="shared" si="640"/>
        <v>85648.18</v>
      </c>
      <c r="H2180" s="151">
        <f t="shared" si="640"/>
        <v>69250.100000000006</v>
      </c>
      <c r="I2180" s="151">
        <f t="shared" si="640"/>
        <v>0</v>
      </c>
    </row>
    <row r="2181" spans="1:17" ht="13.5" thickBot="1">
      <c r="A2181" s="66"/>
      <c r="B2181" s="67" t="s">
        <v>20</v>
      </c>
      <c r="C2181" s="151">
        <f>D2181+E2181+F2181+G2181+H2181+I2181</f>
        <v>257278.23</v>
      </c>
      <c r="D2181" s="151">
        <f t="shared" si="640"/>
        <v>729.95</v>
      </c>
      <c r="E2181" s="151">
        <f t="shared" si="640"/>
        <v>7804</v>
      </c>
      <c r="F2181" s="151">
        <f t="shared" si="640"/>
        <v>93846</v>
      </c>
      <c r="G2181" s="151">
        <f t="shared" si="640"/>
        <v>85648.18</v>
      </c>
      <c r="H2181" s="151">
        <f t="shared" si="640"/>
        <v>69250.100000000006</v>
      </c>
      <c r="I2181" s="151">
        <f t="shared" si="640"/>
        <v>0</v>
      </c>
    </row>
    <row r="2182" spans="1:17">
      <c r="A2182" s="79" t="s">
        <v>35</v>
      </c>
      <c r="B2182" s="74" t="s">
        <v>19</v>
      </c>
      <c r="C2182" s="57">
        <f t="shared" ref="C2182:C2187" si="641">D2182+E2182+F2182+G2182+H2182+I2182</f>
        <v>257278.23</v>
      </c>
      <c r="D2182" s="89">
        <f t="shared" si="640"/>
        <v>729.95</v>
      </c>
      <c r="E2182" s="89">
        <f t="shared" si="640"/>
        <v>7804</v>
      </c>
      <c r="F2182" s="89">
        <f t="shared" si="640"/>
        <v>93846</v>
      </c>
      <c r="G2182" s="89">
        <f t="shared" si="640"/>
        <v>85648.18</v>
      </c>
      <c r="H2182" s="89">
        <f t="shared" si="640"/>
        <v>69250.100000000006</v>
      </c>
      <c r="I2182" s="89">
        <f t="shared" si="640"/>
        <v>0</v>
      </c>
    </row>
    <row r="2183" spans="1:17">
      <c r="A2183" s="68" t="s">
        <v>26</v>
      </c>
      <c r="B2183" s="75" t="s">
        <v>20</v>
      </c>
      <c r="C2183" s="57">
        <f t="shared" si="641"/>
        <v>257278.23</v>
      </c>
      <c r="D2183" s="89">
        <f t="shared" si="640"/>
        <v>729.95</v>
      </c>
      <c r="E2183" s="89">
        <f t="shared" si="640"/>
        <v>7804</v>
      </c>
      <c r="F2183" s="89">
        <f t="shared" si="640"/>
        <v>93846</v>
      </c>
      <c r="G2183" s="89">
        <f t="shared" si="640"/>
        <v>85648.18</v>
      </c>
      <c r="H2183" s="89">
        <f t="shared" si="640"/>
        <v>69250.100000000006</v>
      </c>
      <c r="I2183" s="89">
        <f t="shared" si="640"/>
        <v>0</v>
      </c>
    </row>
    <row r="2184" spans="1:17">
      <c r="A2184" s="21" t="s">
        <v>76</v>
      </c>
      <c r="B2184" s="8" t="s">
        <v>19</v>
      </c>
      <c r="C2184" s="57">
        <f t="shared" si="641"/>
        <v>257278.23</v>
      </c>
      <c r="D2184" s="89">
        <f t="shared" si="640"/>
        <v>729.95</v>
      </c>
      <c r="E2184" s="89">
        <f t="shared" si="640"/>
        <v>7804</v>
      </c>
      <c r="F2184" s="89">
        <f t="shared" si="640"/>
        <v>93846</v>
      </c>
      <c r="G2184" s="89">
        <f t="shared" si="640"/>
        <v>85648.18</v>
      </c>
      <c r="H2184" s="89">
        <f t="shared" si="640"/>
        <v>69250.100000000006</v>
      </c>
      <c r="I2184" s="89">
        <f t="shared" si="640"/>
        <v>0</v>
      </c>
    </row>
    <row r="2185" spans="1:17">
      <c r="A2185" s="18"/>
      <c r="B2185" s="202" t="s">
        <v>20</v>
      </c>
      <c r="C2185" s="57">
        <f t="shared" si="641"/>
        <v>257278.23</v>
      </c>
      <c r="D2185" s="89">
        <f t="shared" si="640"/>
        <v>729.95</v>
      </c>
      <c r="E2185" s="89">
        <f t="shared" si="640"/>
        <v>7804</v>
      </c>
      <c r="F2185" s="89">
        <f t="shared" si="640"/>
        <v>93846</v>
      </c>
      <c r="G2185" s="89">
        <f t="shared" si="640"/>
        <v>85648.18</v>
      </c>
      <c r="H2185" s="89">
        <f t="shared" si="640"/>
        <v>69250.100000000006</v>
      </c>
      <c r="I2185" s="89">
        <f t="shared" si="640"/>
        <v>0</v>
      </c>
    </row>
    <row r="2186" spans="1:17">
      <c r="A2186" s="36" t="s">
        <v>60</v>
      </c>
      <c r="B2186" s="59" t="s">
        <v>19</v>
      </c>
      <c r="C2186" s="57">
        <f t="shared" si="641"/>
        <v>257278.23</v>
      </c>
      <c r="D2186" s="71">
        <f>D2195</f>
        <v>729.95</v>
      </c>
      <c r="E2186" s="71">
        <f t="shared" ref="E2186:I2187" si="642">E2195</f>
        <v>7804</v>
      </c>
      <c r="F2186" s="71">
        <f t="shared" si="642"/>
        <v>93846</v>
      </c>
      <c r="G2186" s="71">
        <f t="shared" si="642"/>
        <v>85648.18</v>
      </c>
      <c r="H2186" s="71">
        <f t="shared" si="642"/>
        <v>69250.100000000006</v>
      </c>
      <c r="I2186" s="71">
        <f t="shared" si="642"/>
        <v>0</v>
      </c>
    </row>
    <row r="2187" spans="1:17">
      <c r="A2187" s="18"/>
      <c r="B2187" s="60" t="s">
        <v>20</v>
      </c>
      <c r="C2187" s="57">
        <f t="shared" si="641"/>
        <v>257278.23</v>
      </c>
      <c r="D2187" s="71">
        <f>D2196</f>
        <v>729.95</v>
      </c>
      <c r="E2187" s="71">
        <f t="shared" si="642"/>
        <v>7804</v>
      </c>
      <c r="F2187" s="71">
        <f t="shared" si="642"/>
        <v>93846</v>
      </c>
      <c r="G2187" s="71">
        <f t="shared" si="642"/>
        <v>85648.18</v>
      </c>
      <c r="H2187" s="71">
        <f t="shared" si="642"/>
        <v>69250.100000000006</v>
      </c>
      <c r="I2187" s="71">
        <f t="shared" si="642"/>
        <v>0</v>
      </c>
    </row>
    <row r="2188" spans="1:17">
      <c r="A2188" s="713" t="s">
        <v>66</v>
      </c>
      <c r="B2188" s="714"/>
      <c r="C2188" s="714"/>
      <c r="D2188" s="807"/>
      <c r="E2188" s="807"/>
      <c r="F2188" s="807"/>
      <c r="G2188" s="807"/>
      <c r="H2188" s="807"/>
      <c r="I2188" s="808"/>
      <c r="J2188" s="12"/>
      <c r="K2188" s="12"/>
      <c r="L2188" s="12"/>
      <c r="M2188" s="12"/>
    </row>
    <row r="2189" spans="1:17">
      <c r="A2189" s="223" t="s">
        <v>22</v>
      </c>
      <c r="B2189" s="70" t="s">
        <v>19</v>
      </c>
      <c r="C2189" s="57">
        <f t="shared" ref="C2189:C2200" si="643">D2189+E2189+F2189+G2189+H2189+I2189</f>
        <v>257278.23</v>
      </c>
      <c r="D2189" s="85">
        <f t="shared" ref="D2189:I2194" si="644">D2191</f>
        <v>729.95</v>
      </c>
      <c r="E2189" s="85">
        <f t="shared" si="644"/>
        <v>7804</v>
      </c>
      <c r="F2189" s="85">
        <f t="shared" si="644"/>
        <v>93846</v>
      </c>
      <c r="G2189" s="85">
        <f t="shared" si="644"/>
        <v>85648.18</v>
      </c>
      <c r="H2189" s="85">
        <f t="shared" si="644"/>
        <v>69250.100000000006</v>
      </c>
      <c r="I2189" s="85">
        <f t="shared" si="644"/>
        <v>0</v>
      </c>
      <c r="J2189" s="263"/>
      <c r="K2189" s="12"/>
      <c r="L2189" s="12"/>
      <c r="M2189" s="12"/>
    </row>
    <row r="2190" spans="1:17">
      <c r="A2190" s="127" t="s">
        <v>46</v>
      </c>
      <c r="B2190" s="69" t="s">
        <v>20</v>
      </c>
      <c r="C2190" s="57">
        <f t="shared" si="643"/>
        <v>257278.23</v>
      </c>
      <c r="D2190" s="85">
        <f t="shared" si="644"/>
        <v>729.95</v>
      </c>
      <c r="E2190" s="85">
        <f t="shared" si="644"/>
        <v>7804</v>
      </c>
      <c r="F2190" s="85">
        <f t="shared" si="644"/>
        <v>93846</v>
      </c>
      <c r="G2190" s="85">
        <f t="shared" si="644"/>
        <v>85648.18</v>
      </c>
      <c r="H2190" s="85">
        <f t="shared" si="644"/>
        <v>69250.100000000006</v>
      </c>
      <c r="I2190" s="85">
        <f t="shared" si="644"/>
        <v>0</v>
      </c>
      <c r="J2190" s="263"/>
      <c r="K2190" s="12"/>
      <c r="L2190" s="12"/>
      <c r="M2190" s="12"/>
    </row>
    <row r="2191" spans="1:17">
      <c r="A2191" s="141" t="s">
        <v>35</v>
      </c>
      <c r="B2191" s="69" t="s">
        <v>19</v>
      </c>
      <c r="C2191" s="57">
        <f t="shared" si="643"/>
        <v>257278.23</v>
      </c>
      <c r="D2191" s="85">
        <f t="shared" si="644"/>
        <v>729.95</v>
      </c>
      <c r="E2191" s="85">
        <f t="shared" si="644"/>
        <v>7804</v>
      </c>
      <c r="F2191" s="85">
        <f t="shared" si="644"/>
        <v>93846</v>
      </c>
      <c r="G2191" s="85">
        <f t="shared" si="644"/>
        <v>85648.18</v>
      </c>
      <c r="H2191" s="85">
        <f t="shared" si="644"/>
        <v>69250.100000000006</v>
      </c>
      <c r="I2191" s="85">
        <f t="shared" si="644"/>
        <v>0</v>
      </c>
      <c r="J2191" s="263"/>
      <c r="K2191" s="12"/>
      <c r="L2191" s="12"/>
      <c r="M2191" s="12"/>
    </row>
    <row r="2192" spans="1:17">
      <c r="A2192" s="110" t="s">
        <v>26</v>
      </c>
      <c r="B2192" s="26" t="s">
        <v>20</v>
      </c>
      <c r="C2192" s="57">
        <f t="shared" si="643"/>
        <v>257278.23</v>
      </c>
      <c r="D2192" s="85">
        <f t="shared" si="644"/>
        <v>729.95</v>
      </c>
      <c r="E2192" s="85">
        <f t="shared" si="644"/>
        <v>7804</v>
      </c>
      <c r="F2192" s="85">
        <f t="shared" si="644"/>
        <v>93846</v>
      </c>
      <c r="G2192" s="85">
        <f t="shared" si="644"/>
        <v>85648.18</v>
      </c>
      <c r="H2192" s="85">
        <f t="shared" si="644"/>
        <v>69250.100000000006</v>
      </c>
      <c r="I2192" s="85">
        <f t="shared" si="644"/>
        <v>0</v>
      </c>
      <c r="J2192" s="263"/>
      <c r="K2192" s="12"/>
      <c r="L2192" s="12"/>
      <c r="M2192" s="12"/>
      <c r="Q2192" s="325"/>
    </row>
    <row r="2193" spans="1:19">
      <c r="A2193" s="21" t="s">
        <v>76</v>
      </c>
      <c r="B2193" s="26" t="s">
        <v>19</v>
      </c>
      <c r="C2193" s="57">
        <f t="shared" si="643"/>
        <v>257278.23</v>
      </c>
      <c r="D2193" s="85">
        <f t="shared" si="644"/>
        <v>729.95</v>
      </c>
      <c r="E2193" s="57">
        <f t="shared" si="644"/>
        <v>7804</v>
      </c>
      <c r="F2193" s="85">
        <f t="shared" si="644"/>
        <v>93846</v>
      </c>
      <c r="G2193" s="85">
        <f t="shared" si="644"/>
        <v>85648.18</v>
      </c>
      <c r="H2193" s="85">
        <f t="shared" si="644"/>
        <v>69250.100000000006</v>
      </c>
      <c r="I2193" s="85">
        <f t="shared" si="644"/>
        <v>0</v>
      </c>
      <c r="J2193" s="263"/>
      <c r="K2193" s="12"/>
      <c r="L2193" s="12"/>
      <c r="M2193" s="12"/>
    </row>
    <row r="2194" spans="1:19">
      <c r="A2194" s="18"/>
      <c r="B2194" s="28" t="s">
        <v>20</v>
      </c>
      <c r="C2194" s="57">
        <f t="shared" si="643"/>
        <v>257278.23</v>
      </c>
      <c r="D2194" s="85">
        <f t="shared" si="644"/>
        <v>729.95</v>
      </c>
      <c r="E2194" s="57">
        <f t="shared" si="644"/>
        <v>7804</v>
      </c>
      <c r="F2194" s="85">
        <f t="shared" si="644"/>
        <v>93846</v>
      </c>
      <c r="G2194" s="85">
        <f t="shared" si="644"/>
        <v>85648.18</v>
      </c>
      <c r="H2194" s="85">
        <f t="shared" si="644"/>
        <v>69250.100000000006</v>
      </c>
      <c r="I2194" s="85">
        <f t="shared" si="644"/>
        <v>0</v>
      </c>
      <c r="J2194" s="263"/>
      <c r="K2194" s="12"/>
      <c r="L2194" s="12"/>
      <c r="M2194" s="12"/>
    </row>
    <row r="2195" spans="1:19">
      <c r="A2195" s="36" t="s">
        <v>60</v>
      </c>
      <c r="B2195" s="26" t="s">
        <v>19</v>
      </c>
      <c r="C2195" s="57">
        <f t="shared" si="643"/>
        <v>257278.23</v>
      </c>
      <c r="D2195" s="85">
        <f>D2197+D2199</f>
        <v>729.95</v>
      </c>
      <c r="E2195" s="85">
        <f t="shared" ref="E2195:I2196" si="645">E2197+E2199</f>
        <v>7804</v>
      </c>
      <c r="F2195" s="85">
        <f t="shared" si="645"/>
        <v>93846</v>
      </c>
      <c r="G2195" s="85">
        <f t="shared" si="645"/>
        <v>85648.18</v>
      </c>
      <c r="H2195" s="85">
        <f t="shared" si="645"/>
        <v>69250.100000000006</v>
      </c>
      <c r="I2195" s="85">
        <f t="shared" si="645"/>
        <v>0</v>
      </c>
      <c r="J2195" s="263"/>
      <c r="K2195" s="12"/>
      <c r="L2195" s="12"/>
      <c r="M2195" s="377"/>
      <c r="N2195" s="325"/>
      <c r="O2195" s="325"/>
      <c r="P2195" s="325"/>
      <c r="Q2195" s="325"/>
    </row>
    <row r="2196" spans="1:19">
      <c r="A2196" s="11"/>
      <c r="B2196" s="28" t="s">
        <v>20</v>
      </c>
      <c r="C2196" s="57">
        <f t="shared" si="643"/>
        <v>257278.23</v>
      </c>
      <c r="D2196" s="85">
        <f>D2198+D2200</f>
        <v>729.95</v>
      </c>
      <c r="E2196" s="85">
        <f t="shared" si="645"/>
        <v>7804</v>
      </c>
      <c r="F2196" s="85">
        <f t="shared" si="645"/>
        <v>93846</v>
      </c>
      <c r="G2196" s="85">
        <f t="shared" si="645"/>
        <v>85648.18</v>
      </c>
      <c r="H2196" s="85">
        <f t="shared" si="645"/>
        <v>69250.100000000006</v>
      </c>
      <c r="I2196" s="85">
        <f t="shared" si="645"/>
        <v>0</v>
      </c>
      <c r="J2196" s="263"/>
      <c r="K2196" s="12"/>
      <c r="L2196" s="12"/>
      <c r="M2196" s="12"/>
    </row>
    <row r="2197" spans="1:19" s="274" customFormat="1">
      <c r="A2197" s="528" t="s">
        <v>9</v>
      </c>
      <c r="B2197" s="299" t="s">
        <v>19</v>
      </c>
      <c r="C2197" s="312">
        <f t="shared" si="643"/>
        <v>212009.05000000002</v>
      </c>
      <c r="D2197" s="312">
        <f>D2198</f>
        <v>654.95000000000005</v>
      </c>
      <c r="E2197" s="312">
        <v>3604</v>
      </c>
      <c r="F2197" s="312">
        <v>69250</v>
      </c>
      <c r="G2197" s="312">
        <v>69250</v>
      </c>
      <c r="H2197" s="312">
        <v>69250.100000000006</v>
      </c>
      <c r="I2197" s="312">
        <v>0</v>
      </c>
      <c r="J2197" s="747" t="s">
        <v>168</v>
      </c>
      <c r="K2197" s="749"/>
      <c r="L2197" s="749"/>
      <c r="M2197" s="749"/>
      <c r="N2197" s="749"/>
      <c r="O2197" s="749"/>
      <c r="P2197" s="749"/>
      <c r="Q2197" s="749"/>
      <c r="R2197" s="749"/>
      <c r="S2197" s="749"/>
    </row>
    <row r="2198" spans="1:19" s="274" customFormat="1">
      <c r="A2198" s="395"/>
      <c r="B2198" s="282" t="s">
        <v>20</v>
      </c>
      <c r="C2198" s="312">
        <f t="shared" si="643"/>
        <v>212009.05000000002</v>
      </c>
      <c r="D2198" s="312">
        <f>264.63+390.32</f>
        <v>654.95000000000005</v>
      </c>
      <c r="E2198" s="312">
        <v>3604</v>
      </c>
      <c r="F2198" s="312">
        <v>69250</v>
      </c>
      <c r="G2198" s="312">
        <v>69250</v>
      </c>
      <c r="H2198" s="312">
        <v>69250.100000000006</v>
      </c>
      <c r="I2198" s="312">
        <v>0</v>
      </c>
      <c r="J2198" s="747"/>
      <c r="K2198" s="749"/>
      <c r="L2198" s="749"/>
      <c r="M2198" s="749"/>
      <c r="N2198" s="749"/>
      <c r="O2198" s="749"/>
      <c r="P2198" s="749"/>
      <c r="Q2198" s="749"/>
      <c r="R2198" s="749"/>
      <c r="S2198" s="749"/>
    </row>
    <row r="2199" spans="1:19" s="274" customFormat="1" ht="38.25">
      <c r="A2199" s="460" t="s">
        <v>432</v>
      </c>
      <c r="B2199" s="299" t="s">
        <v>19</v>
      </c>
      <c r="C2199" s="312">
        <f t="shared" si="643"/>
        <v>45269.18</v>
      </c>
      <c r="D2199" s="312">
        <v>75</v>
      </c>
      <c r="E2199" s="312">
        <v>4200</v>
      </c>
      <c r="F2199" s="312">
        <v>24596</v>
      </c>
      <c r="G2199" s="312">
        <v>16398.18</v>
      </c>
      <c r="H2199" s="312">
        <v>0</v>
      </c>
      <c r="I2199" s="312">
        <v>0</v>
      </c>
      <c r="J2199" s="755" t="s">
        <v>686</v>
      </c>
      <c r="K2199" s="863"/>
      <c r="L2199" s="863"/>
      <c r="M2199" s="863"/>
      <c r="N2199" s="863"/>
      <c r="O2199" s="863"/>
      <c r="P2199" s="863"/>
      <c r="Q2199" s="863"/>
      <c r="R2199" s="863"/>
      <c r="S2199" s="863"/>
    </row>
    <row r="2200" spans="1:19" s="275" customFormat="1">
      <c r="A2200" s="395"/>
      <c r="B2200" s="282" t="s">
        <v>20</v>
      </c>
      <c r="C2200" s="312">
        <f t="shared" si="643"/>
        <v>45269.18</v>
      </c>
      <c r="D2200" s="312">
        <v>75</v>
      </c>
      <c r="E2200" s="312">
        <v>4200</v>
      </c>
      <c r="F2200" s="312">
        <v>24596</v>
      </c>
      <c r="G2200" s="312">
        <v>16398.18</v>
      </c>
      <c r="H2200" s="312">
        <v>0</v>
      </c>
      <c r="I2200" s="312">
        <v>0</v>
      </c>
      <c r="J2200" s="755"/>
      <c r="K2200" s="863"/>
      <c r="L2200" s="863"/>
      <c r="M2200" s="863"/>
      <c r="N2200" s="863"/>
      <c r="O2200" s="863"/>
      <c r="P2200" s="863"/>
      <c r="Q2200" s="863"/>
      <c r="R2200" s="863"/>
      <c r="S2200" s="863"/>
    </row>
    <row r="2201" spans="1:19">
      <c r="A2201" s="864" t="s">
        <v>39</v>
      </c>
      <c r="B2201" s="865"/>
      <c r="C2201" s="866"/>
      <c r="D2201" s="865"/>
      <c r="E2201" s="865"/>
      <c r="F2201" s="865"/>
      <c r="G2201" s="865"/>
      <c r="H2201" s="865"/>
      <c r="I2201" s="867"/>
    </row>
    <row r="2202" spans="1:19">
      <c r="A2202" s="868" t="s">
        <v>22</v>
      </c>
      <c r="B2202" s="869"/>
      <c r="C2202" s="870"/>
      <c r="D2202" s="870"/>
      <c r="E2202" s="870"/>
      <c r="F2202" s="870"/>
      <c r="G2202" s="870"/>
      <c r="H2202" s="870"/>
      <c r="I2202" s="871"/>
    </row>
    <row r="2203" spans="1:19">
      <c r="A2203" s="64" t="s">
        <v>29</v>
      </c>
      <c r="B2203" s="59" t="s">
        <v>19</v>
      </c>
      <c r="C2203" s="151">
        <f t="shared" ref="C2203:C2224" si="646">D2203+E2203+F2203+G2203+H2203+I2203</f>
        <v>34208.36</v>
      </c>
      <c r="D2203" s="151">
        <f>D2205+D2215</f>
        <v>12751.630000000001</v>
      </c>
      <c r="E2203" s="151">
        <f t="shared" ref="E2203:I2204" si="647">E2205+E2215</f>
        <v>19231</v>
      </c>
      <c r="F2203" s="151">
        <f t="shared" si="647"/>
        <v>0</v>
      </c>
      <c r="G2203" s="151">
        <f t="shared" si="647"/>
        <v>0</v>
      </c>
      <c r="H2203" s="151">
        <f t="shared" si="647"/>
        <v>0</v>
      </c>
      <c r="I2203" s="151">
        <f t="shared" si="647"/>
        <v>2225.73</v>
      </c>
    </row>
    <row r="2204" spans="1:19" ht="13.5" thickBot="1">
      <c r="A2204" s="66"/>
      <c r="B2204" s="73" t="s">
        <v>20</v>
      </c>
      <c r="C2204" s="151">
        <f t="shared" si="646"/>
        <v>34208.36</v>
      </c>
      <c r="D2204" s="151">
        <f>D2206+D2216</f>
        <v>12751.630000000001</v>
      </c>
      <c r="E2204" s="151">
        <f t="shared" si="647"/>
        <v>19231</v>
      </c>
      <c r="F2204" s="151">
        <f t="shared" si="647"/>
        <v>0</v>
      </c>
      <c r="G2204" s="151">
        <f t="shared" si="647"/>
        <v>0</v>
      </c>
      <c r="H2204" s="151">
        <f t="shared" si="647"/>
        <v>0</v>
      </c>
      <c r="I2204" s="151">
        <f t="shared" si="647"/>
        <v>2225.73</v>
      </c>
    </row>
    <row r="2205" spans="1:19">
      <c r="A2205" s="79" t="s">
        <v>35</v>
      </c>
      <c r="B2205" s="74" t="s">
        <v>19</v>
      </c>
      <c r="C2205" s="57">
        <f t="shared" si="646"/>
        <v>9072.61</v>
      </c>
      <c r="D2205" s="89">
        <f>D2207</f>
        <v>5777.6100000000006</v>
      </c>
      <c r="E2205" s="89">
        <f t="shared" ref="E2205:I2206" si="648">E2207</f>
        <v>3295</v>
      </c>
      <c r="F2205" s="89">
        <f t="shared" si="648"/>
        <v>0</v>
      </c>
      <c r="G2205" s="89">
        <f t="shared" si="648"/>
        <v>0</v>
      </c>
      <c r="H2205" s="89">
        <f t="shared" si="648"/>
        <v>0</v>
      </c>
      <c r="I2205" s="89">
        <f t="shared" si="648"/>
        <v>0</v>
      </c>
    </row>
    <row r="2206" spans="1:19">
      <c r="A2206" s="68" t="s">
        <v>26</v>
      </c>
      <c r="B2206" s="75" t="s">
        <v>20</v>
      </c>
      <c r="C2206" s="57">
        <f t="shared" si="646"/>
        <v>9072.61</v>
      </c>
      <c r="D2206" s="89">
        <f>D2208</f>
        <v>5777.6100000000006</v>
      </c>
      <c r="E2206" s="89">
        <f t="shared" si="648"/>
        <v>3295</v>
      </c>
      <c r="F2206" s="89">
        <f t="shared" si="648"/>
        <v>0</v>
      </c>
      <c r="G2206" s="89">
        <f t="shared" si="648"/>
        <v>0</v>
      </c>
      <c r="H2206" s="89">
        <f t="shared" si="648"/>
        <v>0</v>
      </c>
      <c r="I2206" s="89">
        <f t="shared" si="648"/>
        <v>0</v>
      </c>
    </row>
    <row r="2207" spans="1:19">
      <c r="A2207" s="21" t="s">
        <v>76</v>
      </c>
      <c r="B2207" s="8" t="s">
        <v>19</v>
      </c>
      <c r="C2207" s="57">
        <f t="shared" si="646"/>
        <v>9072.61</v>
      </c>
      <c r="D2207" s="89">
        <f>D2209+D2213</f>
        <v>5777.6100000000006</v>
      </c>
      <c r="E2207" s="89">
        <f t="shared" ref="E2207:I2208" si="649">E2209+E2213</f>
        <v>3295</v>
      </c>
      <c r="F2207" s="89">
        <f t="shared" si="649"/>
        <v>0</v>
      </c>
      <c r="G2207" s="89">
        <f t="shared" si="649"/>
        <v>0</v>
      </c>
      <c r="H2207" s="89">
        <f t="shared" si="649"/>
        <v>0</v>
      </c>
      <c r="I2207" s="89">
        <f t="shared" si="649"/>
        <v>0</v>
      </c>
    </row>
    <row r="2208" spans="1:19">
      <c r="A2208" s="18"/>
      <c r="B2208" s="202" t="s">
        <v>20</v>
      </c>
      <c r="C2208" s="57">
        <f t="shared" si="646"/>
        <v>9072.61</v>
      </c>
      <c r="D2208" s="89">
        <f>D2210+D2214</f>
        <v>5777.6100000000006</v>
      </c>
      <c r="E2208" s="89">
        <f t="shared" si="649"/>
        <v>3295</v>
      </c>
      <c r="F2208" s="89">
        <f t="shared" si="649"/>
        <v>0</v>
      </c>
      <c r="G2208" s="89">
        <f t="shared" si="649"/>
        <v>0</v>
      </c>
      <c r="H2208" s="89">
        <f t="shared" si="649"/>
        <v>0</v>
      </c>
      <c r="I2208" s="89">
        <f t="shared" si="649"/>
        <v>0</v>
      </c>
    </row>
    <row r="2209" spans="1:9">
      <c r="A2209" s="72" t="s">
        <v>54</v>
      </c>
      <c r="B2209" s="61" t="s">
        <v>19</v>
      </c>
      <c r="C2209" s="57">
        <f t="shared" si="646"/>
        <v>3339.54</v>
      </c>
      <c r="D2209" s="71">
        <f>D2211</f>
        <v>2285.54</v>
      </c>
      <c r="E2209" s="71">
        <f t="shared" ref="E2209:I2210" si="650">E2211</f>
        <v>1054</v>
      </c>
      <c r="F2209" s="71">
        <f t="shared" si="650"/>
        <v>0</v>
      </c>
      <c r="G2209" s="71">
        <f t="shared" si="650"/>
        <v>0</v>
      </c>
      <c r="H2209" s="71">
        <f t="shared" si="650"/>
        <v>0</v>
      </c>
      <c r="I2209" s="71">
        <f t="shared" si="650"/>
        <v>0</v>
      </c>
    </row>
    <row r="2210" spans="1:9">
      <c r="A2210" s="14"/>
      <c r="B2210" s="60" t="s">
        <v>20</v>
      </c>
      <c r="C2210" s="57">
        <f t="shared" si="646"/>
        <v>3339.54</v>
      </c>
      <c r="D2210" s="71">
        <f>D2212</f>
        <v>2285.54</v>
      </c>
      <c r="E2210" s="71">
        <f t="shared" si="650"/>
        <v>1054</v>
      </c>
      <c r="F2210" s="71">
        <f t="shared" si="650"/>
        <v>0</v>
      </c>
      <c r="G2210" s="71">
        <f t="shared" si="650"/>
        <v>0</v>
      </c>
      <c r="H2210" s="71">
        <f t="shared" si="650"/>
        <v>0</v>
      </c>
      <c r="I2210" s="71">
        <f t="shared" si="650"/>
        <v>0</v>
      </c>
    </row>
    <row r="2211" spans="1:9">
      <c r="A2211" s="21" t="s">
        <v>61</v>
      </c>
      <c r="B2211" s="59" t="s">
        <v>19</v>
      </c>
      <c r="C2211" s="57">
        <f t="shared" si="646"/>
        <v>3339.54</v>
      </c>
      <c r="D2211" s="71">
        <f t="shared" ref="D2211:I2212" si="651">D2232+D2267+D2280+D2303+D2478+D2635</f>
        <v>2285.54</v>
      </c>
      <c r="E2211" s="71">
        <f t="shared" si="651"/>
        <v>1054</v>
      </c>
      <c r="F2211" s="71">
        <f t="shared" si="651"/>
        <v>0</v>
      </c>
      <c r="G2211" s="71">
        <f t="shared" si="651"/>
        <v>0</v>
      </c>
      <c r="H2211" s="71">
        <f t="shared" si="651"/>
        <v>0</v>
      </c>
      <c r="I2211" s="71">
        <f t="shared" si="651"/>
        <v>0</v>
      </c>
    </row>
    <row r="2212" spans="1:9">
      <c r="A2212" s="18"/>
      <c r="B2212" s="60" t="s">
        <v>20</v>
      </c>
      <c r="C2212" s="57">
        <f t="shared" si="646"/>
        <v>3339.54</v>
      </c>
      <c r="D2212" s="71">
        <f t="shared" si="651"/>
        <v>2285.54</v>
      </c>
      <c r="E2212" s="71">
        <f t="shared" si="651"/>
        <v>1054</v>
      </c>
      <c r="F2212" s="71">
        <f t="shared" si="651"/>
        <v>0</v>
      </c>
      <c r="G2212" s="71">
        <f t="shared" si="651"/>
        <v>0</v>
      </c>
      <c r="H2212" s="71">
        <f t="shared" si="651"/>
        <v>0</v>
      </c>
      <c r="I2212" s="71">
        <f t="shared" si="651"/>
        <v>0</v>
      </c>
    </row>
    <row r="2213" spans="1:9">
      <c r="A2213" s="36" t="s">
        <v>60</v>
      </c>
      <c r="B2213" s="59" t="s">
        <v>19</v>
      </c>
      <c r="C2213" s="57">
        <f t="shared" si="646"/>
        <v>5733.07</v>
      </c>
      <c r="D2213" s="71">
        <f>D2286+D2584</f>
        <v>3492.07</v>
      </c>
      <c r="E2213" s="71">
        <f t="shared" ref="E2213:I2213" si="652">E2286+E2584</f>
        <v>2241</v>
      </c>
      <c r="F2213" s="71">
        <f t="shared" si="652"/>
        <v>0</v>
      </c>
      <c r="G2213" s="71">
        <f t="shared" si="652"/>
        <v>0</v>
      </c>
      <c r="H2213" s="71">
        <f t="shared" si="652"/>
        <v>0</v>
      </c>
      <c r="I2213" s="71">
        <f t="shared" si="652"/>
        <v>0</v>
      </c>
    </row>
    <row r="2214" spans="1:9">
      <c r="A2214" s="18"/>
      <c r="B2214" s="60" t="s">
        <v>20</v>
      </c>
      <c r="C2214" s="57">
        <f t="shared" si="646"/>
        <v>5733.07</v>
      </c>
      <c r="D2214" s="71">
        <f>D2287+D2585</f>
        <v>3492.07</v>
      </c>
      <c r="E2214" s="71">
        <f t="shared" ref="E2214:I2214" si="653">E2287+E2585</f>
        <v>2241</v>
      </c>
      <c r="F2214" s="71">
        <f t="shared" si="653"/>
        <v>0</v>
      </c>
      <c r="G2214" s="71">
        <f t="shared" si="653"/>
        <v>0</v>
      </c>
      <c r="H2214" s="71">
        <f t="shared" si="653"/>
        <v>0</v>
      </c>
      <c r="I2214" s="71">
        <f t="shared" si="653"/>
        <v>0</v>
      </c>
    </row>
    <row r="2215" spans="1:9">
      <c r="A2215" s="52" t="s">
        <v>34</v>
      </c>
      <c r="B2215" s="59" t="s">
        <v>19</v>
      </c>
      <c r="C2215" s="151">
        <f t="shared" si="646"/>
        <v>25135.75</v>
      </c>
      <c r="D2215" s="151">
        <f>D2217</f>
        <v>6974.02</v>
      </c>
      <c r="E2215" s="151">
        <f t="shared" ref="E2215:I2216" si="654">E2217</f>
        <v>15936</v>
      </c>
      <c r="F2215" s="151">
        <f t="shared" si="654"/>
        <v>0</v>
      </c>
      <c r="G2215" s="151">
        <f t="shared" si="654"/>
        <v>0</v>
      </c>
      <c r="H2215" s="151">
        <f t="shared" si="654"/>
        <v>0</v>
      </c>
      <c r="I2215" s="151">
        <f t="shared" si="654"/>
        <v>2225.73</v>
      </c>
    </row>
    <row r="2216" spans="1:9">
      <c r="A2216" s="14" t="s">
        <v>49</v>
      </c>
      <c r="B2216" s="60" t="s">
        <v>20</v>
      </c>
      <c r="C2216" s="151">
        <f t="shared" si="646"/>
        <v>25135.75</v>
      </c>
      <c r="D2216" s="151">
        <f>D2218</f>
        <v>6974.02</v>
      </c>
      <c r="E2216" s="151">
        <f>E2218</f>
        <v>15936</v>
      </c>
      <c r="F2216" s="151">
        <f t="shared" si="654"/>
        <v>0</v>
      </c>
      <c r="G2216" s="151">
        <f t="shared" si="654"/>
        <v>0</v>
      </c>
      <c r="H2216" s="151">
        <f t="shared" si="654"/>
        <v>0</v>
      </c>
      <c r="I2216" s="151">
        <f t="shared" si="654"/>
        <v>2225.73</v>
      </c>
    </row>
    <row r="2217" spans="1:9">
      <c r="A2217" s="21" t="s">
        <v>76</v>
      </c>
      <c r="B2217" s="8" t="s">
        <v>19</v>
      </c>
      <c r="C2217" s="57">
        <f t="shared" si="646"/>
        <v>25135.75</v>
      </c>
      <c r="D2217" s="71">
        <f>D2219+D2223</f>
        <v>6974.02</v>
      </c>
      <c r="E2217" s="71">
        <f t="shared" ref="E2217:I2218" si="655">E2219+E2223</f>
        <v>15936</v>
      </c>
      <c r="F2217" s="71">
        <f t="shared" si="655"/>
        <v>0</v>
      </c>
      <c r="G2217" s="71">
        <f t="shared" si="655"/>
        <v>0</v>
      </c>
      <c r="H2217" s="71">
        <f t="shared" si="655"/>
        <v>0</v>
      </c>
      <c r="I2217" s="71">
        <f t="shared" si="655"/>
        <v>2225.73</v>
      </c>
    </row>
    <row r="2218" spans="1:9">
      <c r="A2218" s="18"/>
      <c r="B2218" s="202" t="s">
        <v>20</v>
      </c>
      <c r="C2218" s="57">
        <f t="shared" si="646"/>
        <v>25135.75</v>
      </c>
      <c r="D2218" s="71">
        <f>D2220+D2224</f>
        <v>6974.02</v>
      </c>
      <c r="E2218" s="71">
        <f t="shared" si="655"/>
        <v>15936</v>
      </c>
      <c r="F2218" s="71">
        <f t="shared" si="655"/>
        <v>0</v>
      </c>
      <c r="G2218" s="71">
        <f t="shared" si="655"/>
        <v>0</v>
      </c>
      <c r="H2218" s="71">
        <f t="shared" si="655"/>
        <v>0</v>
      </c>
      <c r="I2218" s="71">
        <f t="shared" si="655"/>
        <v>2225.73</v>
      </c>
    </row>
    <row r="2219" spans="1:9">
      <c r="A2219" s="72" t="s">
        <v>54</v>
      </c>
      <c r="B2219" s="61" t="s">
        <v>19</v>
      </c>
      <c r="C2219" s="57">
        <f t="shared" si="646"/>
        <v>11347.939999999999</v>
      </c>
      <c r="D2219" s="71">
        <f>D2221</f>
        <v>3508.21</v>
      </c>
      <c r="E2219" s="71">
        <f t="shared" ref="E2219:I2220" si="656">E2221</f>
        <v>6176</v>
      </c>
      <c r="F2219" s="71">
        <f t="shared" si="656"/>
        <v>0</v>
      </c>
      <c r="G2219" s="71">
        <f t="shared" si="656"/>
        <v>0</v>
      </c>
      <c r="H2219" s="71">
        <f t="shared" si="656"/>
        <v>0</v>
      </c>
      <c r="I2219" s="71">
        <f t="shared" si="656"/>
        <v>1663.73</v>
      </c>
    </row>
    <row r="2220" spans="1:9">
      <c r="A2220" s="14"/>
      <c r="B2220" s="60" t="s">
        <v>20</v>
      </c>
      <c r="C2220" s="57">
        <f t="shared" si="646"/>
        <v>11347.939999999999</v>
      </c>
      <c r="D2220" s="71">
        <f>D2222</f>
        <v>3508.21</v>
      </c>
      <c r="E2220" s="71">
        <f t="shared" si="656"/>
        <v>6176</v>
      </c>
      <c r="F2220" s="71">
        <f t="shared" si="656"/>
        <v>0</v>
      </c>
      <c r="G2220" s="71">
        <f t="shared" si="656"/>
        <v>0</v>
      </c>
      <c r="H2220" s="71">
        <f t="shared" si="656"/>
        <v>0</v>
      </c>
      <c r="I2220" s="71">
        <f t="shared" si="656"/>
        <v>1663.73</v>
      </c>
    </row>
    <row r="2221" spans="1:9">
      <c r="A2221" s="21" t="s">
        <v>61</v>
      </c>
      <c r="B2221" s="61" t="s">
        <v>19</v>
      </c>
      <c r="C2221" s="57">
        <f t="shared" si="646"/>
        <v>11347.939999999999</v>
      </c>
      <c r="D2221" s="71">
        <f t="shared" ref="D2221:I2222" si="657">D2600+D2330+D2431</f>
        <v>3508.21</v>
      </c>
      <c r="E2221" s="71">
        <f t="shared" si="657"/>
        <v>6176</v>
      </c>
      <c r="F2221" s="71">
        <f t="shared" si="657"/>
        <v>0</v>
      </c>
      <c r="G2221" s="71">
        <f t="shared" si="657"/>
        <v>0</v>
      </c>
      <c r="H2221" s="71">
        <f t="shared" si="657"/>
        <v>0</v>
      </c>
      <c r="I2221" s="71">
        <f t="shared" si="657"/>
        <v>1663.73</v>
      </c>
    </row>
    <row r="2222" spans="1:9">
      <c r="A2222" s="18"/>
      <c r="B2222" s="60" t="s">
        <v>20</v>
      </c>
      <c r="C2222" s="57">
        <f t="shared" si="646"/>
        <v>11347.939999999999</v>
      </c>
      <c r="D2222" s="71">
        <f t="shared" si="657"/>
        <v>3508.21</v>
      </c>
      <c r="E2222" s="71">
        <f t="shared" si="657"/>
        <v>6176</v>
      </c>
      <c r="F2222" s="71">
        <f t="shared" si="657"/>
        <v>0</v>
      </c>
      <c r="G2222" s="71">
        <f t="shared" si="657"/>
        <v>0</v>
      </c>
      <c r="H2222" s="71">
        <f t="shared" si="657"/>
        <v>0</v>
      </c>
      <c r="I2222" s="71">
        <f t="shared" si="657"/>
        <v>1663.73</v>
      </c>
    </row>
    <row r="2223" spans="1:9">
      <c r="A2223" s="36" t="s">
        <v>60</v>
      </c>
      <c r="B2223" s="59" t="s">
        <v>19</v>
      </c>
      <c r="C2223" s="57">
        <f t="shared" si="646"/>
        <v>13787.810000000001</v>
      </c>
      <c r="D2223" s="71">
        <f>D2394+D2463</f>
        <v>3465.8100000000004</v>
      </c>
      <c r="E2223" s="71">
        <f t="shared" ref="E2223:I2223" si="658">E2394+E2463</f>
        <v>9760</v>
      </c>
      <c r="F2223" s="71">
        <f t="shared" si="658"/>
        <v>0</v>
      </c>
      <c r="G2223" s="71">
        <f t="shared" si="658"/>
        <v>0</v>
      </c>
      <c r="H2223" s="71">
        <f t="shared" si="658"/>
        <v>0</v>
      </c>
      <c r="I2223" s="71">
        <f t="shared" si="658"/>
        <v>562</v>
      </c>
    </row>
    <row r="2224" spans="1:9">
      <c r="A2224" s="18"/>
      <c r="B2224" s="60" t="s">
        <v>20</v>
      </c>
      <c r="C2224" s="57">
        <f t="shared" si="646"/>
        <v>13787.810000000001</v>
      </c>
      <c r="D2224" s="71">
        <f>D2395+D2464</f>
        <v>3465.8100000000004</v>
      </c>
      <c r="E2224" s="71">
        <f t="shared" ref="E2224:I2224" si="659">E2395+E2464</f>
        <v>9760</v>
      </c>
      <c r="F2224" s="71">
        <f t="shared" si="659"/>
        <v>0</v>
      </c>
      <c r="G2224" s="71">
        <f t="shared" si="659"/>
        <v>0</v>
      </c>
      <c r="H2224" s="71">
        <f t="shared" si="659"/>
        <v>0</v>
      </c>
      <c r="I2224" s="71">
        <f t="shared" si="659"/>
        <v>562</v>
      </c>
    </row>
    <row r="2225" spans="1:19">
      <c r="A2225" s="713" t="s">
        <v>66</v>
      </c>
      <c r="B2225" s="714"/>
      <c r="C2225" s="714"/>
      <c r="D2225" s="807"/>
      <c r="E2225" s="807"/>
      <c r="F2225" s="807"/>
      <c r="G2225" s="807"/>
      <c r="H2225" s="807"/>
      <c r="I2225" s="808"/>
      <c r="J2225" s="12"/>
      <c r="K2225" s="12"/>
      <c r="L2225" s="12"/>
      <c r="M2225" s="12"/>
    </row>
    <row r="2226" spans="1:19">
      <c r="A2226" s="223" t="s">
        <v>22</v>
      </c>
      <c r="B2226" s="70" t="s">
        <v>19</v>
      </c>
      <c r="C2226" s="57">
        <f t="shared" ref="C2226:C2257" si="660">D2226+E2226+F2226+G2226+H2226+I2226</f>
        <v>1596.3</v>
      </c>
      <c r="D2226" s="85">
        <f t="shared" ref="D2226:I2229" si="661">D2228</f>
        <v>1095.3</v>
      </c>
      <c r="E2226" s="85">
        <f t="shared" si="661"/>
        <v>501</v>
      </c>
      <c r="F2226" s="85">
        <f t="shared" si="661"/>
        <v>0</v>
      </c>
      <c r="G2226" s="85">
        <f t="shared" si="661"/>
        <v>0</v>
      </c>
      <c r="H2226" s="85">
        <f t="shared" si="661"/>
        <v>0</v>
      </c>
      <c r="I2226" s="85">
        <f t="shared" si="661"/>
        <v>0</v>
      </c>
      <c r="J2226" s="263"/>
      <c r="K2226" s="12"/>
      <c r="L2226" s="12"/>
      <c r="M2226" s="12"/>
    </row>
    <row r="2227" spans="1:19">
      <c r="A2227" s="127" t="s">
        <v>46</v>
      </c>
      <c r="B2227" s="69" t="s">
        <v>20</v>
      </c>
      <c r="C2227" s="57">
        <f t="shared" si="660"/>
        <v>1596.3</v>
      </c>
      <c r="D2227" s="85">
        <f t="shared" si="661"/>
        <v>1095.3</v>
      </c>
      <c r="E2227" s="85">
        <f t="shared" si="661"/>
        <v>501</v>
      </c>
      <c r="F2227" s="85">
        <f t="shared" si="661"/>
        <v>0</v>
      </c>
      <c r="G2227" s="85">
        <f t="shared" si="661"/>
        <v>0</v>
      </c>
      <c r="H2227" s="85">
        <f t="shared" si="661"/>
        <v>0</v>
      </c>
      <c r="I2227" s="85">
        <f t="shared" si="661"/>
        <v>0</v>
      </c>
      <c r="J2227" s="263"/>
      <c r="K2227" s="12"/>
      <c r="L2227" s="12"/>
      <c r="M2227" s="12"/>
    </row>
    <row r="2228" spans="1:19">
      <c r="A2228" s="141" t="s">
        <v>35</v>
      </c>
      <c r="B2228" s="70" t="s">
        <v>19</v>
      </c>
      <c r="C2228" s="57">
        <f t="shared" si="660"/>
        <v>1596.3</v>
      </c>
      <c r="D2228" s="85">
        <f t="shared" si="661"/>
        <v>1095.3</v>
      </c>
      <c r="E2228" s="85">
        <f t="shared" si="661"/>
        <v>501</v>
      </c>
      <c r="F2228" s="85">
        <f t="shared" si="661"/>
        <v>0</v>
      </c>
      <c r="G2228" s="85">
        <f t="shared" si="661"/>
        <v>0</v>
      </c>
      <c r="H2228" s="85">
        <f t="shared" si="661"/>
        <v>0</v>
      </c>
      <c r="I2228" s="85">
        <f t="shared" si="661"/>
        <v>0</v>
      </c>
      <c r="J2228" s="263"/>
      <c r="K2228" s="12"/>
      <c r="L2228" s="12"/>
      <c r="M2228" s="12"/>
    </row>
    <row r="2229" spans="1:19">
      <c r="A2229" s="110" t="s">
        <v>26</v>
      </c>
      <c r="B2229" s="28" t="s">
        <v>20</v>
      </c>
      <c r="C2229" s="57">
        <f t="shared" si="660"/>
        <v>1596.3</v>
      </c>
      <c r="D2229" s="85">
        <f t="shared" si="661"/>
        <v>1095.3</v>
      </c>
      <c r="E2229" s="85">
        <f t="shared" si="661"/>
        <v>501</v>
      </c>
      <c r="F2229" s="85">
        <f t="shared" si="661"/>
        <v>0</v>
      </c>
      <c r="G2229" s="85">
        <f t="shared" si="661"/>
        <v>0</v>
      </c>
      <c r="H2229" s="85">
        <f t="shared" si="661"/>
        <v>0</v>
      </c>
      <c r="I2229" s="85">
        <f t="shared" si="661"/>
        <v>0</v>
      </c>
      <c r="J2229" s="263"/>
      <c r="K2229" s="12"/>
      <c r="L2229" s="12"/>
      <c r="M2229" s="12"/>
      <c r="Q2229" s="325"/>
    </row>
    <row r="2230" spans="1:19">
      <c r="A2230" s="21" t="s">
        <v>76</v>
      </c>
      <c r="B2230" s="26" t="s">
        <v>19</v>
      </c>
      <c r="C2230" s="57">
        <f t="shared" si="660"/>
        <v>1596.3</v>
      </c>
      <c r="D2230" s="85">
        <f>D2232</f>
        <v>1095.3</v>
      </c>
      <c r="E2230" s="85">
        <f t="shared" ref="E2230:I2230" si="662">E2232</f>
        <v>501</v>
      </c>
      <c r="F2230" s="85">
        <f t="shared" si="662"/>
        <v>0</v>
      </c>
      <c r="G2230" s="85">
        <f t="shared" si="662"/>
        <v>0</v>
      </c>
      <c r="H2230" s="85">
        <f t="shared" si="662"/>
        <v>0</v>
      </c>
      <c r="I2230" s="85">
        <f t="shared" si="662"/>
        <v>0</v>
      </c>
      <c r="J2230" s="263"/>
      <c r="K2230" s="12"/>
      <c r="L2230" s="12"/>
      <c r="M2230" s="12"/>
    </row>
    <row r="2231" spans="1:19">
      <c r="A2231" s="18"/>
      <c r="B2231" s="28" t="s">
        <v>20</v>
      </c>
      <c r="C2231" s="57">
        <f t="shared" si="660"/>
        <v>1596.3</v>
      </c>
      <c r="D2231" s="85">
        <f>D2233</f>
        <v>1095.3</v>
      </c>
      <c r="E2231" s="85">
        <f t="shared" ref="E2231:I2231" si="663">E2233</f>
        <v>501</v>
      </c>
      <c r="F2231" s="85">
        <f t="shared" si="663"/>
        <v>0</v>
      </c>
      <c r="G2231" s="85">
        <f t="shared" si="663"/>
        <v>0</v>
      </c>
      <c r="H2231" s="85">
        <f t="shared" si="663"/>
        <v>0</v>
      </c>
      <c r="I2231" s="85">
        <f t="shared" si="663"/>
        <v>0</v>
      </c>
      <c r="J2231" s="263"/>
      <c r="K2231" s="12"/>
      <c r="L2231" s="12"/>
      <c r="M2231" s="12"/>
    </row>
    <row r="2232" spans="1:19">
      <c r="A2232" s="21" t="s">
        <v>61</v>
      </c>
      <c r="B2232" s="59" t="s">
        <v>19</v>
      </c>
      <c r="C2232" s="57">
        <f t="shared" si="660"/>
        <v>1596.3</v>
      </c>
      <c r="D2232" s="71">
        <f>D2234+D2236+D2238+D2240+D2242+D2244+D2246+D2248+D2250+D2252+D2254+D2256+D2258</f>
        <v>1095.3</v>
      </c>
      <c r="E2232" s="71">
        <f t="shared" ref="E2232:I2232" si="664">E2234+E2236+E2238+E2240+E2242+E2244+E2246+E2248+E2250+E2252+E2254+E2256+E2258</f>
        <v>501</v>
      </c>
      <c r="F2232" s="71">
        <f t="shared" si="664"/>
        <v>0</v>
      </c>
      <c r="G2232" s="71">
        <f t="shared" si="664"/>
        <v>0</v>
      </c>
      <c r="H2232" s="71">
        <f t="shared" si="664"/>
        <v>0</v>
      </c>
      <c r="I2232" s="71">
        <f t="shared" si="664"/>
        <v>0</v>
      </c>
    </row>
    <row r="2233" spans="1:19">
      <c r="A2233" s="18"/>
      <c r="B2233" s="60" t="s">
        <v>20</v>
      </c>
      <c r="C2233" s="57">
        <f t="shared" si="660"/>
        <v>1596.3</v>
      </c>
      <c r="D2233" s="71">
        <f>D2235+D2237+D2239+D2241+D2243+D2245+D2247+D2249+D2251+D2253+D2255+D2257+D2259</f>
        <v>1095.3</v>
      </c>
      <c r="E2233" s="71">
        <f t="shared" ref="E2233:I2233" si="665">E2235+E2237+E2239+E2241+E2243+E2245+E2247+E2249+E2251+E2253+E2255+E2257+E2259</f>
        <v>501</v>
      </c>
      <c r="F2233" s="71">
        <f t="shared" si="665"/>
        <v>0</v>
      </c>
      <c r="G2233" s="71">
        <f t="shared" si="665"/>
        <v>0</v>
      </c>
      <c r="H2233" s="71">
        <f t="shared" si="665"/>
        <v>0</v>
      </c>
      <c r="I2233" s="71">
        <f t="shared" si="665"/>
        <v>0</v>
      </c>
    </row>
    <row r="2234" spans="1:19" s="274" customFormat="1" ht="25.5">
      <c r="A2234" s="442" t="s">
        <v>484</v>
      </c>
      <c r="B2234" s="299" t="s">
        <v>19</v>
      </c>
      <c r="C2234" s="312">
        <f t="shared" si="660"/>
        <v>117.7</v>
      </c>
      <c r="D2234" s="312">
        <v>117.7</v>
      </c>
      <c r="E2234" s="312">
        <v>0</v>
      </c>
      <c r="F2234" s="312">
        <v>0</v>
      </c>
      <c r="G2234" s="312">
        <v>0</v>
      </c>
      <c r="H2234" s="312">
        <v>0</v>
      </c>
      <c r="I2234" s="312">
        <v>0</v>
      </c>
      <c r="J2234" s="747"/>
      <c r="K2234" s="749"/>
      <c r="L2234" s="749"/>
      <c r="M2234" s="749"/>
      <c r="N2234" s="749"/>
      <c r="O2234" s="749"/>
      <c r="P2234" s="749"/>
      <c r="Q2234" s="749"/>
      <c r="R2234" s="749"/>
      <c r="S2234" s="749"/>
    </row>
    <row r="2235" spans="1:19" s="274" customFormat="1">
      <c r="A2235" s="395"/>
      <c r="B2235" s="282" t="s">
        <v>20</v>
      </c>
      <c r="C2235" s="312">
        <f t="shared" si="660"/>
        <v>117.7</v>
      </c>
      <c r="D2235" s="312">
        <v>117.7</v>
      </c>
      <c r="E2235" s="312">
        <v>0</v>
      </c>
      <c r="F2235" s="312">
        <v>0</v>
      </c>
      <c r="G2235" s="312">
        <v>0</v>
      </c>
      <c r="H2235" s="312">
        <v>0</v>
      </c>
      <c r="I2235" s="312">
        <v>0</v>
      </c>
      <c r="J2235" s="747"/>
      <c r="K2235" s="749"/>
      <c r="L2235" s="749"/>
      <c r="M2235" s="749"/>
      <c r="N2235" s="749"/>
      <c r="O2235" s="749"/>
      <c r="P2235" s="749"/>
      <c r="Q2235" s="749"/>
      <c r="R2235" s="749"/>
      <c r="S2235" s="749"/>
    </row>
    <row r="2236" spans="1:19" s="274" customFormat="1" ht="27" customHeight="1">
      <c r="A2236" s="442" t="s">
        <v>483</v>
      </c>
      <c r="B2236" s="299" t="s">
        <v>19</v>
      </c>
      <c r="C2236" s="312">
        <f t="shared" si="660"/>
        <v>87.2</v>
      </c>
      <c r="D2236" s="312">
        <v>87.2</v>
      </c>
      <c r="E2236" s="312">
        <v>0</v>
      </c>
      <c r="F2236" s="312">
        <v>0</v>
      </c>
      <c r="G2236" s="312">
        <v>0</v>
      </c>
      <c r="H2236" s="312">
        <v>0</v>
      </c>
      <c r="I2236" s="312">
        <v>0</v>
      </c>
      <c r="J2236" s="747"/>
      <c r="K2236" s="749"/>
      <c r="L2236" s="749"/>
      <c r="M2236" s="749"/>
      <c r="N2236" s="749"/>
      <c r="O2236" s="749"/>
      <c r="P2236" s="749"/>
      <c r="Q2236" s="749"/>
      <c r="R2236" s="749"/>
      <c r="S2236" s="749"/>
    </row>
    <row r="2237" spans="1:19" s="274" customFormat="1">
      <c r="A2237" s="395"/>
      <c r="B2237" s="282" t="s">
        <v>20</v>
      </c>
      <c r="C2237" s="312">
        <f t="shared" si="660"/>
        <v>87.2</v>
      </c>
      <c r="D2237" s="312">
        <v>87.2</v>
      </c>
      <c r="E2237" s="312">
        <v>0</v>
      </c>
      <c r="F2237" s="312">
        <v>0</v>
      </c>
      <c r="G2237" s="312">
        <v>0</v>
      </c>
      <c r="H2237" s="312">
        <v>0</v>
      </c>
      <c r="I2237" s="312">
        <v>0</v>
      </c>
      <c r="J2237" s="747"/>
      <c r="K2237" s="749"/>
      <c r="L2237" s="749"/>
      <c r="M2237" s="749"/>
      <c r="N2237" s="749"/>
      <c r="O2237" s="749"/>
      <c r="P2237" s="749"/>
      <c r="Q2237" s="749"/>
      <c r="R2237" s="749"/>
      <c r="S2237" s="749"/>
    </row>
    <row r="2238" spans="1:19" s="274" customFormat="1" ht="38.25">
      <c r="A2238" s="442" t="s">
        <v>485</v>
      </c>
      <c r="B2238" s="299" t="s">
        <v>19</v>
      </c>
      <c r="C2238" s="312">
        <f t="shared" si="660"/>
        <v>33.700000000000003</v>
      </c>
      <c r="D2238" s="312">
        <v>33.700000000000003</v>
      </c>
      <c r="E2238" s="312">
        <v>0</v>
      </c>
      <c r="F2238" s="312">
        <v>0</v>
      </c>
      <c r="G2238" s="312">
        <v>0</v>
      </c>
      <c r="H2238" s="312">
        <v>0</v>
      </c>
      <c r="I2238" s="312">
        <v>0</v>
      </c>
      <c r="J2238" s="737"/>
      <c r="K2238" s="786"/>
      <c r="L2238" s="786"/>
      <c r="M2238" s="786"/>
      <c r="N2238" s="786"/>
      <c r="O2238" s="786"/>
      <c r="P2238" s="786"/>
      <c r="Q2238" s="786"/>
      <c r="R2238" s="786"/>
      <c r="S2238" s="786"/>
    </row>
    <row r="2239" spans="1:19" s="275" customFormat="1">
      <c r="A2239" s="395"/>
      <c r="B2239" s="282" t="s">
        <v>20</v>
      </c>
      <c r="C2239" s="312">
        <f t="shared" si="660"/>
        <v>33.700000000000003</v>
      </c>
      <c r="D2239" s="312">
        <v>33.700000000000003</v>
      </c>
      <c r="E2239" s="312">
        <v>0</v>
      </c>
      <c r="F2239" s="312">
        <v>0</v>
      </c>
      <c r="G2239" s="312">
        <v>0</v>
      </c>
      <c r="H2239" s="312">
        <v>0</v>
      </c>
      <c r="I2239" s="312">
        <v>0</v>
      </c>
      <c r="J2239" s="737"/>
      <c r="K2239" s="786"/>
      <c r="L2239" s="786"/>
      <c r="M2239" s="786"/>
      <c r="N2239" s="786"/>
      <c r="O2239" s="786"/>
      <c r="P2239" s="786"/>
      <c r="Q2239" s="786"/>
      <c r="R2239" s="786"/>
      <c r="S2239" s="786"/>
    </row>
    <row r="2240" spans="1:19" s="274" customFormat="1" ht="41.25" customHeight="1">
      <c r="A2240" s="388" t="s">
        <v>503</v>
      </c>
      <c r="B2240" s="299" t="s">
        <v>19</v>
      </c>
      <c r="C2240" s="312">
        <f t="shared" si="660"/>
        <v>163</v>
      </c>
      <c r="D2240" s="312">
        <v>163</v>
      </c>
      <c r="E2240" s="312">
        <v>0</v>
      </c>
      <c r="F2240" s="312">
        <v>0</v>
      </c>
      <c r="G2240" s="312">
        <v>0</v>
      </c>
      <c r="H2240" s="312">
        <v>0</v>
      </c>
      <c r="I2240" s="312">
        <v>0</v>
      </c>
      <c r="J2240" s="747"/>
      <c r="K2240" s="749"/>
      <c r="L2240" s="749"/>
      <c r="M2240" s="749"/>
      <c r="N2240" s="749"/>
      <c r="O2240" s="749"/>
      <c r="P2240" s="749"/>
      <c r="Q2240" s="749"/>
      <c r="R2240" s="749"/>
      <c r="S2240" s="749"/>
    </row>
    <row r="2241" spans="1:19" s="274" customFormat="1">
      <c r="A2241" s="395"/>
      <c r="B2241" s="282" t="s">
        <v>20</v>
      </c>
      <c r="C2241" s="312">
        <f t="shared" si="660"/>
        <v>163</v>
      </c>
      <c r="D2241" s="312">
        <v>163</v>
      </c>
      <c r="E2241" s="312">
        <v>0</v>
      </c>
      <c r="F2241" s="312">
        <v>0</v>
      </c>
      <c r="G2241" s="312">
        <v>0</v>
      </c>
      <c r="H2241" s="312">
        <v>0</v>
      </c>
      <c r="I2241" s="312">
        <v>0</v>
      </c>
      <c r="J2241" s="747"/>
      <c r="K2241" s="749"/>
      <c r="L2241" s="749"/>
      <c r="M2241" s="749"/>
      <c r="N2241" s="749"/>
      <c r="O2241" s="749"/>
      <c r="P2241" s="749"/>
      <c r="Q2241" s="749"/>
      <c r="R2241" s="749"/>
      <c r="S2241" s="749"/>
    </row>
    <row r="2242" spans="1:19" s="274" customFormat="1" ht="28.5" customHeight="1">
      <c r="A2242" s="593" t="s">
        <v>588</v>
      </c>
      <c r="B2242" s="299" t="s">
        <v>19</v>
      </c>
      <c r="C2242" s="312">
        <f t="shared" si="660"/>
        <v>171.7</v>
      </c>
      <c r="D2242" s="312">
        <v>171.7</v>
      </c>
      <c r="E2242" s="312">
        <v>0</v>
      </c>
      <c r="F2242" s="312">
        <v>0</v>
      </c>
      <c r="G2242" s="312">
        <v>0</v>
      </c>
      <c r="H2242" s="312">
        <v>0</v>
      </c>
      <c r="I2242" s="312">
        <v>0</v>
      </c>
      <c r="J2242" s="737"/>
      <c r="K2242" s="786"/>
      <c r="L2242" s="786"/>
      <c r="M2242" s="786"/>
      <c r="N2242" s="786"/>
      <c r="O2242" s="786"/>
      <c r="P2242" s="786"/>
      <c r="Q2242" s="786"/>
      <c r="R2242" s="786"/>
      <c r="S2242" s="786"/>
    </row>
    <row r="2243" spans="1:19" s="275" customFormat="1">
      <c r="A2243" s="395"/>
      <c r="B2243" s="282" t="s">
        <v>20</v>
      </c>
      <c r="C2243" s="312">
        <f t="shared" si="660"/>
        <v>171.7</v>
      </c>
      <c r="D2243" s="312">
        <v>171.7</v>
      </c>
      <c r="E2243" s="312">
        <v>0</v>
      </c>
      <c r="F2243" s="312">
        <v>0</v>
      </c>
      <c r="G2243" s="312">
        <v>0</v>
      </c>
      <c r="H2243" s="312">
        <v>0</v>
      </c>
      <c r="I2243" s="312">
        <v>0</v>
      </c>
      <c r="J2243" s="737"/>
      <c r="K2243" s="786"/>
      <c r="L2243" s="786"/>
      <c r="M2243" s="786"/>
      <c r="N2243" s="786"/>
      <c r="O2243" s="786"/>
      <c r="P2243" s="786"/>
      <c r="Q2243" s="786"/>
      <c r="R2243" s="786"/>
      <c r="S2243" s="786"/>
    </row>
    <row r="2244" spans="1:19" s="274" customFormat="1" ht="45" customHeight="1">
      <c r="A2244" s="593" t="s">
        <v>589</v>
      </c>
      <c r="B2244" s="299" t="s">
        <v>19</v>
      </c>
      <c r="C2244" s="312">
        <f t="shared" si="660"/>
        <v>69</v>
      </c>
      <c r="D2244" s="312">
        <v>69</v>
      </c>
      <c r="E2244" s="312">
        <v>0</v>
      </c>
      <c r="F2244" s="312">
        <v>0</v>
      </c>
      <c r="G2244" s="312">
        <v>0</v>
      </c>
      <c r="H2244" s="312">
        <v>0</v>
      </c>
      <c r="I2244" s="312">
        <v>0</v>
      </c>
      <c r="J2244" s="747"/>
      <c r="K2244" s="749"/>
      <c r="L2244" s="749"/>
      <c r="M2244" s="749"/>
      <c r="N2244" s="749"/>
      <c r="O2244" s="749"/>
      <c r="P2244" s="749"/>
      <c r="Q2244" s="749"/>
      <c r="R2244" s="749"/>
      <c r="S2244" s="749"/>
    </row>
    <row r="2245" spans="1:19" s="274" customFormat="1">
      <c r="A2245" s="395"/>
      <c r="B2245" s="282" t="s">
        <v>20</v>
      </c>
      <c r="C2245" s="312">
        <f t="shared" si="660"/>
        <v>69</v>
      </c>
      <c r="D2245" s="312">
        <v>69</v>
      </c>
      <c r="E2245" s="312">
        <v>0</v>
      </c>
      <c r="F2245" s="312">
        <v>0</v>
      </c>
      <c r="G2245" s="312">
        <v>0</v>
      </c>
      <c r="H2245" s="312">
        <v>0</v>
      </c>
      <c r="I2245" s="312">
        <v>0</v>
      </c>
      <c r="J2245" s="747"/>
      <c r="K2245" s="749"/>
      <c r="L2245" s="749"/>
      <c r="M2245" s="749"/>
      <c r="N2245" s="749"/>
      <c r="O2245" s="749"/>
      <c r="P2245" s="749"/>
      <c r="Q2245" s="749"/>
      <c r="R2245" s="749"/>
      <c r="S2245" s="749"/>
    </row>
    <row r="2246" spans="1:19" s="274" customFormat="1" ht="28.5" customHeight="1">
      <c r="A2246" s="593" t="s">
        <v>590</v>
      </c>
      <c r="B2246" s="299" t="s">
        <v>19</v>
      </c>
      <c r="C2246" s="312">
        <f t="shared" si="660"/>
        <v>34</v>
      </c>
      <c r="D2246" s="312">
        <v>34</v>
      </c>
      <c r="E2246" s="312">
        <v>0</v>
      </c>
      <c r="F2246" s="312">
        <v>0</v>
      </c>
      <c r="G2246" s="312">
        <v>0</v>
      </c>
      <c r="H2246" s="312">
        <v>0</v>
      </c>
      <c r="I2246" s="312">
        <v>0</v>
      </c>
      <c r="J2246" s="747"/>
      <c r="K2246" s="749"/>
      <c r="L2246" s="749"/>
      <c r="M2246" s="749"/>
      <c r="N2246" s="749"/>
      <c r="O2246" s="749"/>
      <c r="P2246" s="749"/>
      <c r="Q2246" s="749"/>
      <c r="R2246" s="749"/>
      <c r="S2246" s="749"/>
    </row>
    <row r="2247" spans="1:19" s="274" customFormat="1">
      <c r="A2247" s="395"/>
      <c r="B2247" s="282" t="s">
        <v>20</v>
      </c>
      <c r="C2247" s="312">
        <f t="shared" si="660"/>
        <v>34</v>
      </c>
      <c r="D2247" s="312">
        <v>34</v>
      </c>
      <c r="E2247" s="312">
        <v>0</v>
      </c>
      <c r="F2247" s="312">
        <v>0</v>
      </c>
      <c r="G2247" s="312">
        <v>0</v>
      </c>
      <c r="H2247" s="312">
        <v>0</v>
      </c>
      <c r="I2247" s="312">
        <v>0</v>
      </c>
      <c r="J2247" s="747"/>
      <c r="K2247" s="749"/>
      <c r="L2247" s="749"/>
      <c r="M2247" s="749"/>
      <c r="N2247" s="749"/>
      <c r="O2247" s="749"/>
      <c r="P2247" s="749"/>
      <c r="Q2247" s="749"/>
      <c r="R2247" s="749"/>
      <c r="S2247" s="749"/>
    </row>
    <row r="2248" spans="1:19" s="274" customFormat="1" ht="28.5" customHeight="1">
      <c r="A2248" s="593" t="s">
        <v>591</v>
      </c>
      <c r="B2248" s="299" t="s">
        <v>19</v>
      </c>
      <c r="C2248" s="312">
        <f t="shared" si="660"/>
        <v>49</v>
      </c>
      <c r="D2248" s="312">
        <v>49</v>
      </c>
      <c r="E2248" s="312">
        <v>0</v>
      </c>
      <c r="F2248" s="312">
        <v>0</v>
      </c>
      <c r="G2248" s="312">
        <v>0</v>
      </c>
      <c r="H2248" s="312">
        <v>0</v>
      </c>
      <c r="I2248" s="312">
        <v>0</v>
      </c>
      <c r="J2248" s="737"/>
      <c r="K2248" s="786"/>
      <c r="L2248" s="786"/>
      <c r="M2248" s="786"/>
      <c r="N2248" s="786"/>
      <c r="O2248" s="786"/>
      <c r="P2248" s="786"/>
      <c r="Q2248" s="786"/>
      <c r="R2248" s="786"/>
      <c r="S2248" s="786"/>
    </row>
    <row r="2249" spans="1:19" s="275" customFormat="1">
      <c r="A2249" s="395"/>
      <c r="B2249" s="282" t="s">
        <v>20</v>
      </c>
      <c r="C2249" s="312">
        <f t="shared" si="660"/>
        <v>49</v>
      </c>
      <c r="D2249" s="312">
        <v>49</v>
      </c>
      <c r="E2249" s="312">
        <v>0</v>
      </c>
      <c r="F2249" s="312">
        <v>0</v>
      </c>
      <c r="G2249" s="312">
        <v>0</v>
      </c>
      <c r="H2249" s="312">
        <v>0</v>
      </c>
      <c r="I2249" s="312">
        <v>0</v>
      </c>
      <c r="J2249" s="737"/>
      <c r="K2249" s="786"/>
      <c r="L2249" s="786"/>
      <c r="M2249" s="786"/>
      <c r="N2249" s="786"/>
      <c r="O2249" s="786"/>
      <c r="P2249" s="786"/>
      <c r="Q2249" s="786"/>
      <c r="R2249" s="786"/>
      <c r="S2249" s="786"/>
    </row>
    <row r="2250" spans="1:19" s="274" customFormat="1" ht="28.5" customHeight="1">
      <c r="A2250" s="593" t="s">
        <v>592</v>
      </c>
      <c r="B2250" s="299" t="s">
        <v>19</v>
      </c>
      <c r="C2250" s="312">
        <f t="shared" si="660"/>
        <v>429</v>
      </c>
      <c r="D2250" s="312">
        <v>0</v>
      </c>
      <c r="E2250" s="312">
        <v>429</v>
      </c>
      <c r="F2250" s="312">
        <v>0</v>
      </c>
      <c r="G2250" s="312">
        <v>0</v>
      </c>
      <c r="H2250" s="312">
        <v>0</v>
      </c>
      <c r="I2250" s="312">
        <v>0</v>
      </c>
      <c r="J2250" s="747"/>
      <c r="K2250" s="749"/>
      <c r="L2250" s="749"/>
      <c r="M2250" s="749"/>
      <c r="N2250" s="749"/>
      <c r="O2250" s="749"/>
      <c r="P2250" s="749"/>
      <c r="Q2250" s="749"/>
      <c r="R2250" s="749"/>
      <c r="S2250" s="749"/>
    </row>
    <row r="2251" spans="1:19" s="274" customFormat="1">
      <c r="A2251" s="395"/>
      <c r="B2251" s="282" t="s">
        <v>20</v>
      </c>
      <c r="C2251" s="312">
        <f t="shared" si="660"/>
        <v>429</v>
      </c>
      <c r="D2251" s="312">
        <v>0</v>
      </c>
      <c r="E2251" s="312">
        <v>429</v>
      </c>
      <c r="F2251" s="312">
        <v>0</v>
      </c>
      <c r="G2251" s="312">
        <v>0</v>
      </c>
      <c r="H2251" s="312">
        <v>0</v>
      </c>
      <c r="I2251" s="312">
        <v>0</v>
      </c>
      <c r="J2251" s="747"/>
      <c r="K2251" s="749"/>
      <c r="L2251" s="749"/>
      <c r="M2251" s="749"/>
      <c r="N2251" s="749"/>
      <c r="O2251" s="749"/>
      <c r="P2251" s="749"/>
      <c r="Q2251" s="749"/>
      <c r="R2251" s="749"/>
      <c r="S2251" s="749"/>
    </row>
    <row r="2252" spans="1:19" s="274" customFormat="1" ht="29.25" customHeight="1">
      <c r="A2252" s="593" t="s">
        <v>593</v>
      </c>
      <c r="B2252" s="299" t="s">
        <v>19</v>
      </c>
      <c r="C2252" s="312">
        <f t="shared" si="660"/>
        <v>134</v>
      </c>
      <c r="D2252" s="312">
        <v>134</v>
      </c>
      <c r="E2252" s="312">
        <v>0</v>
      </c>
      <c r="F2252" s="312">
        <v>0</v>
      </c>
      <c r="G2252" s="312">
        <v>0</v>
      </c>
      <c r="H2252" s="312">
        <v>0</v>
      </c>
      <c r="I2252" s="312">
        <v>0</v>
      </c>
      <c r="J2252" s="747"/>
      <c r="K2252" s="749"/>
      <c r="L2252" s="749"/>
      <c r="M2252" s="749"/>
      <c r="N2252" s="749"/>
      <c r="O2252" s="749"/>
      <c r="P2252" s="749"/>
      <c r="Q2252" s="749"/>
      <c r="R2252" s="749"/>
      <c r="S2252" s="749"/>
    </row>
    <row r="2253" spans="1:19" s="274" customFormat="1">
      <c r="A2253" s="395"/>
      <c r="B2253" s="282" t="s">
        <v>20</v>
      </c>
      <c r="C2253" s="312">
        <f t="shared" si="660"/>
        <v>134</v>
      </c>
      <c r="D2253" s="312">
        <v>134</v>
      </c>
      <c r="E2253" s="312">
        <v>0</v>
      </c>
      <c r="F2253" s="312">
        <v>0</v>
      </c>
      <c r="G2253" s="312">
        <v>0</v>
      </c>
      <c r="H2253" s="312">
        <v>0</v>
      </c>
      <c r="I2253" s="312">
        <v>0</v>
      </c>
      <c r="J2253" s="747"/>
      <c r="K2253" s="749"/>
      <c r="L2253" s="749"/>
      <c r="M2253" s="749"/>
      <c r="N2253" s="749"/>
      <c r="O2253" s="749"/>
      <c r="P2253" s="749"/>
      <c r="Q2253" s="749"/>
      <c r="R2253" s="749"/>
      <c r="S2253" s="749"/>
    </row>
    <row r="2254" spans="1:19" s="274" customFormat="1" ht="17.25" customHeight="1">
      <c r="A2254" s="593" t="s">
        <v>594</v>
      </c>
      <c r="B2254" s="299" t="s">
        <v>19</v>
      </c>
      <c r="C2254" s="312">
        <f t="shared" si="660"/>
        <v>142</v>
      </c>
      <c r="D2254" s="312">
        <v>142</v>
      </c>
      <c r="E2254" s="312">
        <v>0</v>
      </c>
      <c r="F2254" s="312">
        <v>0</v>
      </c>
      <c r="G2254" s="312">
        <v>0</v>
      </c>
      <c r="H2254" s="312">
        <v>0</v>
      </c>
      <c r="I2254" s="312">
        <v>0</v>
      </c>
      <c r="J2254" s="747"/>
      <c r="K2254" s="749"/>
      <c r="L2254" s="749"/>
      <c r="M2254" s="749"/>
      <c r="N2254" s="749"/>
      <c r="O2254" s="749"/>
      <c r="P2254" s="749"/>
      <c r="Q2254" s="749"/>
      <c r="R2254" s="749"/>
      <c r="S2254" s="749"/>
    </row>
    <row r="2255" spans="1:19" s="274" customFormat="1">
      <c r="A2255" s="395"/>
      <c r="B2255" s="282" t="s">
        <v>20</v>
      </c>
      <c r="C2255" s="312">
        <f t="shared" si="660"/>
        <v>142</v>
      </c>
      <c r="D2255" s="312">
        <v>142</v>
      </c>
      <c r="E2255" s="312">
        <v>0</v>
      </c>
      <c r="F2255" s="312">
        <v>0</v>
      </c>
      <c r="G2255" s="312">
        <v>0</v>
      </c>
      <c r="H2255" s="312">
        <v>0</v>
      </c>
      <c r="I2255" s="312">
        <v>0</v>
      </c>
      <c r="J2255" s="747"/>
      <c r="K2255" s="749"/>
      <c r="L2255" s="749"/>
      <c r="M2255" s="749"/>
      <c r="N2255" s="749"/>
      <c r="O2255" s="749"/>
      <c r="P2255" s="749"/>
      <c r="Q2255" s="749"/>
      <c r="R2255" s="749"/>
      <c r="S2255" s="749"/>
    </row>
    <row r="2256" spans="1:19" s="274" customFormat="1" ht="18" customHeight="1">
      <c r="A2256" s="593" t="s">
        <v>595</v>
      </c>
      <c r="B2256" s="299" t="s">
        <v>19</v>
      </c>
      <c r="C2256" s="312">
        <f t="shared" si="660"/>
        <v>94</v>
      </c>
      <c r="D2256" s="312">
        <v>94</v>
      </c>
      <c r="E2256" s="312">
        <v>0</v>
      </c>
      <c r="F2256" s="312">
        <v>0</v>
      </c>
      <c r="G2256" s="312">
        <v>0</v>
      </c>
      <c r="H2256" s="312">
        <v>0</v>
      </c>
      <c r="I2256" s="312">
        <v>0</v>
      </c>
      <c r="J2256" s="747"/>
      <c r="K2256" s="749"/>
      <c r="L2256" s="749"/>
      <c r="M2256" s="749"/>
      <c r="N2256" s="749"/>
      <c r="O2256" s="749"/>
      <c r="P2256" s="749"/>
      <c r="Q2256" s="749"/>
      <c r="R2256" s="749"/>
      <c r="S2256" s="749"/>
    </row>
    <row r="2257" spans="1:19" s="274" customFormat="1">
      <c r="A2257" s="395"/>
      <c r="B2257" s="282" t="s">
        <v>20</v>
      </c>
      <c r="C2257" s="312">
        <f t="shared" si="660"/>
        <v>94</v>
      </c>
      <c r="D2257" s="312">
        <v>94</v>
      </c>
      <c r="E2257" s="312">
        <v>0</v>
      </c>
      <c r="F2257" s="312">
        <v>0</v>
      </c>
      <c r="G2257" s="312">
        <v>0</v>
      </c>
      <c r="H2257" s="312">
        <v>0</v>
      </c>
      <c r="I2257" s="312">
        <v>0</v>
      </c>
      <c r="J2257" s="747"/>
      <c r="K2257" s="749"/>
      <c r="L2257" s="749"/>
      <c r="M2257" s="749"/>
      <c r="N2257" s="749"/>
      <c r="O2257" s="749"/>
      <c r="P2257" s="749"/>
      <c r="Q2257" s="749"/>
      <c r="R2257" s="749"/>
      <c r="S2257" s="749"/>
    </row>
    <row r="2258" spans="1:19" s="274" customFormat="1" ht="30.75" customHeight="1">
      <c r="A2258" s="593" t="s">
        <v>949</v>
      </c>
      <c r="B2258" s="299" t="s">
        <v>19</v>
      </c>
      <c r="C2258" s="312">
        <f t="shared" ref="C2258:C2259" si="666">D2258+E2258+F2258+G2258+H2258+I2258</f>
        <v>72</v>
      </c>
      <c r="D2258" s="312">
        <v>0</v>
      </c>
      <c r="E2258" s="312">
        <v>72</v>
      </c>
      <c r="F2258" s="312">
        <v>0</v>
      </c>
      <c r="G2258" s="312">
        <v>0</v>
      </c>
      <c r="H2258" s="312">
        <v>0</v>
      </c>
      <c r="I2258" s="312">
        <v>0</v>
      </c>
      <c r="J2258" s="737"/>
      <c r="K2258" s="786"/>
      <c r="L2258" s="786"/>
      <c r="M2258" s="786"/>
      <c r="N2258" s="786"/>
      <c r="O2258" s="786"/>
      <c r="P2258" s="786"/>
      <c r="Q2258" s="786"/>
      <c r="R2258" s="786"/>
      <c r="S2258" s="786"/>
    </row>
    <row r="2259" spans="1:19" s="275" customFormat="1">
      <c r="A2259" s="395"/>
      <c r="B2259" s="282" t="s">
        <v>20</v>
      </c>
      <c r="C2259" s="312">
        <f t="shared" si="666"/>
        <v>72</v>
      </c>
      <c r="D2259" s="312">
        <v>0</v>
      </c>
      <c r="E2259" s="312">
        <v>72</v>
      </c>
      <c r="F2259" s="312">
        <v>0</v>
      </c>
      <c r="G2259" s="312">
        <v>0</v>
      </c>
      <c r="H2259" s="312">
        <v>0</v>
      </c>
      <c r="I2259" s="312">
        <v>0</v>
      </c>
      <c r="J2259" s="737"/>
      <c r="K2259" s="786"/>
      <c r="L2259" s="786"/>
      <c r="M2259" s="786"/>
      <c r="N2259" s="786"/>
      <c r="O2259" s="786"/>
      <c r="P2259" s="786"/>
      <c r="Q2259" s="786"/>
      <c r="R2259" s="786"/>
      <c r="S2259" s="786"/>
    </row>
    <row r="2260" spans="1:19">
      <c r="A2260" s="713" t="s">
        <v>186</v>
      </c>
      <c r="B2260" s="714"/>
      <c r="C2260" s="714"/>
      <c r="D2260" s="807"/>
      <c r="E2260" s="807"/>
      <c r="F2260" s="807"/>
      <c r="G2260" s="807"/>
      <c r="H2260" s="807"/>
      <c r="I2260" s="808"/>
      <c r="J2260" s="12"/>
      <c r="K2260" s="12"/>
      <c r="L2260" s="12"/>
      <c r="M2260" s="12"/>
    </row>
    <row r="2261" spans="1:19">
      <c r="A2261" s="223" t="s">
        <v>22</v>
      </c>
      <c r="B2261" s="70" t="s">
        <v>19</v>
      </c>
      <c r="C2261" s="57">
        <f t="shared" ref="C2261:C2272" si="667">D2261+E2261+F2261+G2261+H2261+I2261</f>
        <v>21.3</v>
      </c>
      <c r="D2261" s="85">
        <f t="shared" ref="D2261:I2264" si="668">D2263</f>
        <v>21.3</v>
      </c>
      <c r="E2261" s="85">
        <f t="shared" si="668"/>
        <v>0</v>
      </c>
      <c r="F2261" s="85">
        <f t="shared" si="668"/>
        <v>0</v>
      </c>
      <c r="G2261" s="85">
        <f t="shared" si="668"/>
        <v>0</v>
      </c>
      <c r="H2261" s="85">
        <f t="shared" si="668"/>
        <v>0</v>
      </c>
      <c r="I2261" s="85">
        <f t="shared" si="668"/>
        <v>0</v>
      </c>
      <c r="J2261" s="263"/>
      <c r="K2261" s="12"/>
      <c r="L2261" s="12"/>
      <c r="M2261" s="12"/>
    </row>
    <row r="2262" spans="1:19">
      <c r="A2262" s="127" t="s">
        <v>46</v>
      </c>
      <c r="B2262" s="69" t="s">
        <v>20</v>
      </c>
      <c r="C2262" s="57">
        <f t="shared" si="667"/>
        <v>21.3</v>
      </c>
      <c r="D2262" s="85">
        <f t="shared" si="668"/>
        <v>21.3</v>
      </c>
      <c r="E2262" s="85">
        <f t="shared" si="668"/>
        <v>0</v>
      </c>
      <c r="F2262" s="85">
        <f t="shared" si="668"/>
        <v>0</v>
      </c>
      <c r="G2262" s="85">
        <f t="shared" si="668"/>
        <v>0</v>
      </c>
      <c r="H2262" s="85">
        <f t="shared" si="668"/>
        <v>0</v>
      </c>
      <c r="I2262" s="85">
        <f t="shared" si="668"/>
        <v>0</v>
      </c>
      <c r="J2262" s="263"/>
      <c r="K2262" s="12"/>
      <c r="L2262" s="12"/>
      <c r="M2262" s="12"/>
    </row>
    <row r="2263" spans="1:19">
      <c r="A2263" s="141" t="s">
        <v>35</v>
      </c>
      <c r="B2263" s="70" t="s">
        <v>19</v>
      </c>
      <c r="C2263" s="95">
        <f t="shared" si="667"/>
        <v>21.3</v>
      </c>
      <c r="D2263" s="85">
        <f t="shared" si="668"/>
        <v>21.3</v>
      </c>
      <c r="E2263" s="85">
        <f t="shared" si="668"/>
        <v>0</v>
      </c>
      <c r="F2263" s="85">
        <f t="shared" si="668"/>
        <v>0</v>
      </c>
      <c r="G2263" s="85">
        <f t="shared" si="668"/>
        <v>0</v>
      </c>
      <c r="H2263" s="85">
        <f t="shared" si="668"/>
        <v>0</v>
      </c>
      <c r="I2263" s="85">
        <f t="shared" si="668"/>
        <v>0</v>
      </c>
      <c r="J2263" s="263"/>
      <c r="K2263" s="12"/>
      <c r="L2263" s="12"/>
      <c r="M2263" s="12"/>
    </row>
    <row r="2264" spans="1:19">
      <c r="A2264" s="110" t="s">
        <v>26</v>
      </c>
      <c r="B2264" s="28" t="s">
        <v>20</v>
      </c>
      <c r="C2264" s="95">
        <f t="shared" si="667"/>
        <v>21.3</v>
      </c>
      <c r="D2264" s="85">
        <f t="shared" si="668"/>
        <v>21.3</v>
      </c>
      <c r="E2264" s="85">
        <f t="shared" si="668"/>
        <v>0</v>
      </c>
      <c r="F2264" s="85">
        <f t="shared" si="668"/>
        <v>0</v>
      </c>
      <c r="G2264" s="85">
        <f t="shared" si="668"/>
        <v>0</v>
      </c>
      <c r="H2264" s="85">
        <f t="shared" si="668"/>
        <v>0</v>
      </c>
      <c r="I2264" s="85">
        <f t="shared" si="668"/>
        <v>0</v>
      </c>
      <c r="J2264" s="263"/>
      <c r="K2264" s="12"/>
      <c r="L2264" s="12"/>
      <c r="M2264" s="12"/>
    </row>
    <row r="2265" spans="1:19">
      <c r="A2265" s="21" t="s">
        <v>76</v>
      </c>
      <c r="B2265" s="26" t="s">
        <v>19</v>
      </c>
      <c r="C2265" s="95">
        <f t="shared" si="667"/>
        <v>21.3</v>
      </c>
      <c r="D2265" s="85">
        <f>D2267</f>
        <v>21.3</v>
      </c>
      <c r="E2265" s="85">
        <f t="shared" ref="E2265:I2265" si="669">E2267</f>
        <v>0</v>
      </c>
      <c r="F2265" s="85">
        <f t="shared" si="669"/>
        <v>0</v>
      </c>
      <c r="G2265" s="85">
        <f t="shared" si="669"/>
        <v>0</v>
      </c>
      <c r="H2265" s="85">
        <f t="shared" si="669"/>
        <v>0</v>
      </c>
      <c r="I2265" s="85">
        <f t="shared" si="669"/>
        <v>0</v>
      </c>
      <c r="J2265" s="263"/>
      <c r="K2265" s="12"/>
      <c r="L2265" s="12"/>
      <c r="M2265" s="12"/>
    </row>
    <row r="2266" spans="1:19">
      <c r="A2266" s="18"/>
      <c r="B2266" s="28" t="s">
        <v>20</v>
      </c>
      <c r="C2266" s="95">
        <f t="shared" si="667"/>
        <v>21.3</v>
      </c>
      <c r="D2266" s="85">
        <f>D2268</f>
        <v>21.3</v>
      </c>
      <c r="E2266" s="85">
        <f t="shared" ref="E2266:I2266" si="670">E2268</f>
        <v>0</v>
      </c>
      <c r="F2266" s="85">
        <f t="shared" si="670"/>
        <v>0</v>
      </c>
      <c r="G2266" s="85">
        <f t="shared" si="670"/>
        <v>0</v>
      </c>
      <c r="H2266" s="85">
        <f t="shared" si="670"/>
        <v>0</v>
      </c>
      <c r="I2266" s="85">
        <f t="shared" si="670"/>
        <v>0</v>
      </c>
      <c r="J2266" s="263"/>
      <c r="K2266" s="12"/>
      <c r="L2266" s="12"/>
      <c r="M2266" s="12"/>
    </row>
    <row r="2267" spans="1:19" s="112" customFormat="1">
      <c r="A2267" s="471" t="s">
        <v>51</v>
      </c>
      <c r="B2267" s="158" t="s">
        <v>19</v>
      </c>
      <c r="C2267" s="146">
        <f t="shared" si="667"/>
        <v>21.3</v>
      </c>
      <c r="D2267" s="151">
        <f t="shared" ref="D2267:I2268" si="671">D2271</f>
        <v>21.3</v>
      </c>
      <c r="E2267" s="151">
        <f t="shared" si="671"/>
        <v>0</v>
      </c>
      <c r="F2267" s="151">
        <f t="shared" si="671"/>
        <v>0</v>
      </c>
      <c r="G2267" s="151">
        <f t="shared" si="671"/>
        <v>0</v>
      </c>
      <c r="H2267" s="151">
        <f t="shared" si="671"/>
        <v>0</v>
      </c>
      <c r="I2267" s="151">
        <f t="shared" si="671"/>
        <v>0</v>
      </c>
    </row>
    <row r="2268" spans="1:19" s="112" customFormat="1">
      <c r="A2268" s="159"/>
      <c r="B2268" s="153" t="s">
        <v>20</v>
      </c>
      <c r="C2268" s="146">
        <f t="shared" si="667"/>
        <v>21.3</v>
      </c>
      <c r="D2268" s="151">
        <f t="shared" si="671"/>
        <v>21.3</v>
      </c>
      <c r="E2268" s="151">
        <f t="shared" si="671"/>
        <v>0</v>
      </c>
      <c r="F2268" s="151">
        <f t="shared" si="671"/>
        <v>0</v>
      </c>
      <c r="G2268" s="151">
        <f t="shared" si="671"/>
        <v>0</v>
      </c>
      <c r="H2268" s="151">
        <f t="shared" si="671"/>
        <v>0</v>
      </c>
      <c r="I2268" s="151">
        <f t="shared" si="671"/>
        <v>0</v>
      </c>
    </row>
    <row r="2269" spans="1:19" s="147" customFormat="1" ht="14.25">
      <c r="A2269" s="500" t="s">
        <v>203</v>
      </c>
      <c r="B2269" s="160" t="s">
        <v>19</v>
      </c>
      <c r="C2269" s="146">
        <f t="shared" si="667"/>
        <v>21.3</v>
      </c>
      <c r="D2269" s="146">
        <f>D2271</f>
        <v>21.3</v>
      </c>
      <c r="E2269" s="146">
        <f t="shared" ref="E2269:I2270" si="672">E2271</f>
        <v>0</v>
      </c>
      <c r="F2269" s="146">
        <f t="shared" si="672"/>
        <v>0</v>
      </c>
      <c r="G2269" s="146">
        <f t="shared" si="672"/>
        <v>0</v>
      </c>
      <c r="H2269" s="146">
        <f t="shared" si="672"/>
        <v>0</v>
      </c>
      <c r="I2269" s="146">
        <f t="shared" si="672"/>
        <v>0</v>
      </c>
    </row>
    <row r="2270" spans="1:19" s="147" customFormat="1">
      <c r="A2270" s="177"/>
      <c r="B2270" s="161" t="s">
        <v>20</v>
      </c>
      <c r="C2270" s="146">
        <f t="shared" si="667"/>
        <v>21.3</v>
      </c>
      <c r="D2270" s="146">
        <f>D2272</f>
        <v>21.3</v>
      </c>
      <c r="E2270" s="146">
        <f t="shared" si="672"/>
        <v>0</v>
      </c>
      <c r="F2270" s="146">
        <f t="shared" si="672"/>
        <v>0</v>
      </c>
      <c r="G2270" s="146">
        <f t="shared" si="672"/>
        <v>0</v>
      </c>
      <c r="H2270" s="146">
        <f t="shared" si="672"/>
        <v>0</v>
      </c>
      <c r="I2270" s="146">
        <f t="shared" si="672"/>
        <v>0</v>
      </c>
    </row>
    <row r="2271" spans="1:19" s="274" customFormat="1" ht="25.5" customHeight="1">
      <c r="A2271" s="442" t="s">
        <v>566</v>
      </c>
      <c r="B2271" s="284" t="s">
        <v>19</v>
      </c>
      <c r="C2271" s="312">
        <f t="shared" si="667"/>
        <v>21.3</v>
      </c>
      <c r="D2271" s="312">
        <v>21.3</v>
      </c>
      <c r="E2271" s="312">
        <v>0</v>
      </c>
      <c r="F2271" s="312">
        <v>0</v>
      </c>
      <c r="G2271" s="312">
        <v>0</v>
      </c>
      <c r="H2271" s="312">
        <v>0</v>
      </c>
      <c r="I2271" s="312">
        <v>0</v>
      </c>
      <c r="J2271" s="350"/>
      <c r="K2271" s="350"/>
      <c r="L2271" s="350"/>
      <c r="M2271" s="350"/>
      <c r="N2271" s="350"/>
    </row>
    <row r="2272" spans="1:19" s="120" customFormat="1">
      <c r="A2272" s="136"/>
      <c r="B2272" s="138" t="s">
        <v>20</v>
      </c>
      <c r="C2272" s="100">
        <f t="shared" si="667"/>
        <v>21.3</v>
      </c>
      <c r="D2272" s="95">
        <v>21.3</v>
      </c>
      <c r="E2272" s="95">
        <v>0</v>
      </c>
      <c r="F2272" s="95">
        <v>0</v>
      </c>
      <c r="G2272" s="95">
        <v>0</v>
      </c>
      <c r="H2272" s="95">
        <v>0</v>
      </c>
      <c r="I2272" s="95">
        <v>0</v>
      </c>
      <c r="J2272" s="112"/>
      <c r="K2272" s="112"/>
      <c r="L2272" s="112"/>
      <c r="M2272" s="112"/>
      <c r="N2272" s="112"/>
    </row>
    <row r="2273" spans="1:13" s="86" customFormat="1">
      <c r="A2273" s="761" t="s">
        <v>71</v>
      </c>
      <c r="B2273" s="872"/>
      <c r="C2273" s="872"/>
      <c r="D2273" s="872"/>
      <c r="E2273" s="872"/>
      <c r="F2273" s="872"/>
      <c r="G2273" s="872"/>
      <c r="H2273" s="872"/>
      <c r="I2273" s="873"/>
    </row>
    <row r="2274" spans="1:13" s="193" customFormat="1">
      <c r="A2274" s="39" t="s">
        <v>22</v>
      </c>
      <c r="B2274" s="70" t="s">
        <v>19</v>
      </c>
      <c r="C2274" s="192">
        <f t="shared" ref="C2274:C2293" si="673">D2274+E2274+F2274+G2274+H2274+I2274</f>
        <v>4781.1900000000005</v>
      </c>
      <c r="D2274" s="71">
        <f t="shared" ref="D2274:I2287" si="674">D2276</f>
        <v>2549.19</v>
      </c>
      <c r="E2274" s="71">
        <f t="shared" si="674"/>
        <v>2232</v>
      </c>
      <c r="F2274" s="71">
        <f t="shared" si="674"/>
        <v>0</v>
      </c>
      <c r="G2274" s="71">
        <f t="shared" si="674"/>
        <v>0</v>
      </c>
      <c r="H2274" s="71">
        <f t="shared" si="674"/>
        <v>0</v>
      </c>
      <c r="I2274" s="71">
        <f t="shared" si="674"/>
        <v>0</v>
      </c>
    </row>
    <row r="2275" spans="1:13" s="193" customFormat="1">
      <c r="A2275" s="243" t="s">
        <v>46</v>
      </c>
      <c r="B2275" s="69" t="s">
        <v>20</v>
      </c>
      <c r="C2275" s="192">
        <f t="shared" si="673"/>
        <v>4781.1900000000005</v>
      </c>
      <c r="D2275" s="71">
        <f t="shared" si="674"/>
        <v>2549.19</v>
      </c>
      <c r="E2275" s="71">
        <f t="shared" si="674"/>
        <v>2232</v>
      </c>
      <c r="F2275" s="71">
        <f t="shared" si="674"/>
        <v>0</v>
      </c>
      <c r="G2275" s="71">
        <f t="shared" si="674"/>
        <v>0</v>
      </c>
      <c r="H2275" s="71">
        <f t="shared" si="674"/>
        <v>0</v>
      </c>
      <c r="I2275" s="71">
        <f t="shared" si="674"/>
        <v>0</v>
      </c>
    </row>
    <row r="2276" spans="1:13" s="193" customFormat="1">
      <c r="A2276" s="244" t="s">
        <v>35</v>
      </c>
      <c r="B2276" s="70" t="s">
        <v>19</v>
      </c>
      <c r="C2276" s="192">
        <f t="shared" si="673"/>
        <v>4781.1900000000005</v>
      </c>
      <c r="D2276" s="71">
        <f t="shared" si="674"/>
        <v>2549.19</v>
      </c>
      <c r="E2276" s="71">
        <f t="shared" si="674"/>
        <v>2232</v>
      </c>
      <c r="F2276" s="71">
        <f t="shared" si="674"/>
        <v>0</v>
      </c>
      <c r="G2276" s="71">
        <f t="shared" si="674"/>
        <v>0</v>
      </c>
      <c r="H2276" s="71">
        <f t="shared" si="674"/>
        <v>0</v>
      </c>
      <c r="I2276" s="71">
        <f t="shared" si="674"/>
        <v>0</v>
      </c>
    </row>
    <row r="2277" spans="1:13" s="193" customFormat="1">
      <c r="A2277" s="243" t="s">
        <v>26</v>
      </c>
      <c r="B2277" s="69" t="s">
        <v>20</v>
      </c>
      <c r="C2277" s="192">
        <f t="shared" si="673"/>
        <v>4781.1900000000005</v>
      </c>
      <c r="D2277" s="71">
        <f t="shared" si="674"/>
        <v>2549.19</v>
      </c>
      <c r="E2277" s="71">
        <f t="shared" si="674"/>
        <v>2232</v>
      </c>
      <c r="F2277" s="71">
        <f t="shared" si="674"/>
        <v>0</v>
      </c>
      <c r="G2277" s="71">
        <f t="shared" si="674"/>
        <v>0</v>
      </c>
      <c r="H2277" s="71">
        <f t="shared" si="674"/>
        <v>0</v>
      </c>
      <c r="I2277" s="71">
        <f t="shared" si="674"/>
        <v>0</v>
      </c>
    </row>
    <row r="2278" spans="1:13" s="193" customFormat="1">
      <c r="A2278" s="477" t="s">
        <v>76</v>
      </c>
      <c r="B2278" s="70" t="s">
        <v>19</v>
      </c>
      <c r="C2278" s="192">
        <f t="shared" si="673"/>
        <v>4781.1900000000005</v>
      </c>
      <c r="D2278" s="71">
        <f>D2280+D2286</f>
        <v>2549.19</v>
      </c>
      <c r="E2278" s="71">
        <f t="shared" ref="E2278:I2279" si="675">E2280+E2286</f>
        <v>2232</v>
      </c>
      <c r="F2278" s="71">
        <f t="shared" si="675"/>
        <v>0</v>
      </c>
      <c r="G2278" s="71">
        <f t="shared" si="675"/>
        <v>0</v>
      </c>
      <c r="H2278" s="71">
        <f t="shared" si="675"/>
        <v>0</v>
      </c>
      <c r="I2278" s="71">
        <f t="shared" si="675"/>
        <v>0</v>
      </c>
    </row>
    <row r="2279" spans="1:13" s="193" customFormat="1">
      <c r="A2279" s="32"/>
      <c r="B2279" s="69" t="s">
        <v>20</v>
      </c>
      <c r="C2279" s="192">
        <f t="shared" si="673"/>
        <v>4781.1900000000005</v>
      </c>
      <c r="D2279" s="71">
        <f>D2281+D2287</f>
        <v>2549.19</v>
      </c>
      <c r="E2279" s="71">
        <f t="shared" si="675"/>
        <v>2232</v>
      </c>
      <c r="F2279" s="71">
        <f t="shared" si="675"/>
        <v>0</v>
      </c>
      <c r="G2279" s="71">
        <f t="shared" si="675"/>
        <v>0</v>
      </c>
      <c r="H2279" s="71">
        <f t="shared" si="675"/>
        <v>0</v>
      </c>
      <c r="I2279" s="71">
        <f t="shared" si="675"/>
        <v>0</v>
      </c>
    </row>
    <row r="2280" spans="1:13" s="112" customFormat="1">
      <c r="A2280" s="471" t="s">
        <v>51</v>
      </c>
      <c r="B2280" s="65" t="s">
        <v>19</v>
      </c>
      <c r="C2280" s="95">
        <f t="shared" si="673"/>
        <v>20</v>
      </c>
      <c r="D2280" s="71">
        <f>D2282</f>
        <v>0</v>
      </c>
      <c r="E2280" s="71">
        <f t="shared" ref="E2280:I2283" si="676">E2282</f>
        <v>20</v>
      </c>
      <c r="F2280" s="71">
        <f t="shared" si="676"/>
        <v>0</v>
      </c>
      <c r="G2280" s="71">
        <f t="shared" si="676"/>
        <v>0</v>
      </c>
      <c r="H2280" s="71">
        <f t="shared" si="676"/>
        <v>0</v>
      </c>
      <c r="I2280" s="71">
        <f t="shared" si="676"/>
        <v>0</v>
      </c>
    </row>
    <row r="2281" spans="1:13" s="112" customFormat="1">
      <c r="A2281" s="159"/>
      <c r="B2281" s="69" t="s">
        <v>20</v>
      </c>
      <c r="C2281" s="95">
        <f t="shared" si="673"/>
        <v>20</v>
      </c>
      <c r="D2281" s="71">
        <f>D2283</f>
        <v>0</v>
      </c>
      <c r="E2281" s="71">
        <f t="shared" si="676"/>
        <v>20</v>
      </c>
      <c r="F2281" s="71">
        <f t="shared" si="676"/>
        <v>0</v>
      </c>
      <c r="G2281" s="71">
        <f t="shared" si="676"/>
        <v>0</v>
      </c>
      <c r="H2281" s="71">
        <f t="shared" si="676"/>
        <v>0</v>
      </c>
      <c r="I2281" s="71">
        <f t="shared" si="676"/>
        <v>0</v>
      </c>
    </row>
    <row r="2282" spans="1:13" s="193" customFormat="1">
      <c r="A2282" s="244" t="s">
        <v>617</v>
      </c>
      <c r="B2282" s="70" t="s">
        <v>19</v>
      </c>
      <c r="C2282" s="192">
        <f>D2282+E2282+F2282+G2282+H2282+I2282</f>
        <v>20</v>
      </c>
      <c r="D2282" s="71">
        <f>D2284</f>
        <v>0</v>
      </c>
      <c r="E2282" s="71">
        <f t="shared" si="676"/>
        <v>20</v>
      </c>
      <c r="F2282" s="71">
        <f t="shared" si="676"/>
        <v>0</v>
      </c>
      <c r="G2282" s="71">
        <f t="shared" si="676"/>
        <v>0</v>
      </c>
      <c r="H2282" s="71">
        <f t="shared" si="676"/>
        <v>0</v>
      </c>
      <c r="I2282" s="71">
        <f t="shared" si="676"/>
        <v>0</v>
      </c>
    </row>
    <row r="2283" spans="1:13" s="193" customFormat="1">
      <c r="A2283" s="292"/>
      <c r="B2283" s="69" t="s">
        <v>20</v>
      </c>
      <c r="C2283" s="192">
        <f>D2283+E2283+F2283+G2283+H2283+I2283</f>
        <v>20</v>
      </c>
      <c r="D2283" s="71">
        <f>D2285</f>
        <v>0</v>
      </c>
      <c r="E2283" s="71">
        <f t="shared" si="676"/>
        <v>20</v>
      </c>
      <c r="F2283" s="71">
        <f t="shared" si="676"/>
        <v>0</v>
      </c>
      <c r="G2283" s="71">
        <f t="shared" si="676"/>
        <v>0</v>
      </c>
      <c r="H2283" s="71">
        <f t="shared" si="676"/>
        <v>0</v>
      </c>
      <c r="I2283" s="71">
        <f t="shared" si="676"/>
        <v>0</v>
      </c>
    </row>
    <row r="2284" spans="1:13" s="274" customFormat="1" ht="27.75" customHeight="1">
      <c r="A2284" s="654" t="s">
        <v>618</v>
      </c>
      <c r="B2284" s="299" t="s">
        <v>19</v>
      </c>
      <c r="C2284" s="351">
        <f t="shared" ref="C2284:C2285" si="677">D2284+E2284+F2284+G2284+H2284+I2284</f>
        <v>20</v>
      </c>
      <c r="D2284" s="312">
        <v>0</v>
      </c>
      <c r="E2284" s="312">
        <v>20</v>
      </c>
      <c r="F2284" s="312">
        <v>0</v>
      </c>
      <c r="G2284" s="312">
        <v>0</v>
      </c>
      <c r="H2284" s="312">
        <v>0</v>
      </c>
      <c r="I2284" s="312">
        <v>0</v>
      </c>
      <c r="J2284" s="769"/>
      <c r="K2284" s="874"/>
      <c r="L2284" s="874"/>
      <c r="M2284" s="874"/>
    </row>
    <row r="2285" spans="1:13" s="256" customFormat="1">
      <c r="A2285" s="40"/>
      <c r="B2285" s="28" t="s">
        <v>20</v>
      </c>
      <c r="C2285" s="242">
        <f t="shared" si="677"/>
        <v>20</v>
      </c>
      <c r="D2285" s="85">
        <v>0</v>
      </c>
      <c r="E2285" s="85">
        <v>20</v>
      </c>
      <c r="F2285" s="85">
        <v>0</v>
      </c>
      <c r="G2285" s="85">
        <v>0</v>
      </c>
      <c r="H2285" s="85">
        <v>0</v>
      </c>
      <c r="I2285" s="85">
        <v>0</v>
      </c>
    </row>
    <row r="2286" spans="1:13" s="193" customFormat="1">
      <c r="A2286" s="293" t="s">
        <v>60</v>
      </c>
      <c r="B2286" s="70" t="s">
        <v>19</v>
      </c>
      <c r="C2286" s="192">
        <f t="shared" si="673"/>
        <v>4761.1900000000005</v>
      </c>
      <c r="D2286" s="71">
        <f t="shared" si="674"/>
        <v>2549.19</v>
      </c>
      <c r="E2286" s="71">
        <f t="shared" si="674"/>
        <v>2212</v>
      </c>
      <c r="F2286" s="71">
        <f t="shared" si="674"/>
        <v>0</v>
      </c>
      <c r="G2286" s="71">
        <f t="shared" si="674"/>
        <v>0</v>
      </c>
      <c r="H2286" s="71">
        <f t="shared" si="674"/>
        <v>0</v>
      </c>
      <c r="I2286" s="71">
        <f t="shared" si="674"/>
        <v>0</v>
      </c>
    </row>
    <row r="2287" spans="1:13" s="193" customFormat="1">
      <c r="A2287" s="294"/>
      <c r="B2287" s="69" t="s">
        <v>20</v>
      </c>
      <c r="C2287" s="192">
        <f t="shared" si="673"/>
        <v>4761.1900000000005</v>
      </c>
      <c r="D2287" s="71">
        <f t="shared" si="674"/>
        <v>2549.19</v>
      </c>
      <c r="E2287" s="71">
        <f t="shared" si="674"/>
        <v>2212</v>
      </c>
      <c r="F2287" s="71">
        <f t="shared" si="674"/>
        <v>0</v>
      </c>
      <c r="G2287" s="71">
        <f t="shared" si="674"/>
        <v>0</v>
      </c>
      <c r="H2287" s="71">
        <f t="shared" si="674"/>
        <v>0</v>
      </c>
      <c r="I2287" s="71">
        <f t="shared" si="674"/>
        <v>0</v>
      </c>
    </row>
    <row r="2288" spans="1:13" s="193" customFormat="1">
      <c r="A2288" s="244" t="s">
        <v>617</v>
      </c>
      <c r="B2288" s="70" t="s">
        <v>19</v>
      </c>
      <c r="C2288" s="192">
        <f t="shared" si="673"/>
        <v>4761.1900000000005</v>
      </c>
      <c r="D2288" s="71">
        <f>D2290+D2292</f>
        <v>2549.19</v>
      </c>
      <c r="E2288" s="71">
        <f t="shared" ref="E2288:I2289" si="678">E2290+E2292</f>
        <v>2212</v>
      </c>
      <c r="F2288" s="71">
        <f t="shared" si="678"/>
        <v>0</v>
      </c>
      <c r="G2288" s="71">
        <f t="shared" si="678"/>
        <v>0</v>
      </c>
      <c r="H2288" s="71">
        <f t="shared" si="678"/>
        <v>0</v>
      </c>
      <c r="I2288" s="71">
        <f t="shared" si="678"/>
        <v>0</v>
      </c>
    </row>
    <row r="2289" spans="1:16" s="193" customFormat="1">
      <c r="A2289" s="292"/>
      <c r="B2289" s="69" t="s">
        <v>20</v>
      </c>
      <c r="C2289" s="192">
        <f t="shared" si="673"/>
        <v>4761.1900000000005</v>
      </c>
      <c r="D2289" s="71">
        <f>D2291+D2293</f>
        <v>2549.19</v>
      </c>
      <c r="E2289" s="71">
        <f t="shared" si="678"/>
        <v>2212</v>
      </c>
      <c r="F2289" s="71">
        <f t="shared" si="678"/>
        <v>0</v>
      </c>
      <c r="G2289" s="71">
        <f t="shared" si="678"/>
        <v>0</v>
      </c>
      <c r="H2289" s="71">
        <f t="shared" si="678"/>
        <v>0</v>
      </c>
      <c r="I2289" s="71">
        <f t="shared" si="678"/>
        <v>0</v>
      </c>
    </row>
    <row r="2290" spans="1:16" s="191" customFormat="1" ht="30">
      <c r="A2290" s="370" t="s">
        <v>181</v>
      </c>
      <c r="B2290" s="26" t="s">
        <v>19</v>
      </c>
      <c r="C2290" s="242">
        <f t="shared" si="673"/>
        <v>48.73</v>
      </c>
      <c r="D2290" s="85">
        <v>48.73</v>
      </c>
      <c r="E2290" s="85">
        <v>0</v>
      </c>
      <c r="F2290" s="85">
        <v>0</v>
      </c>
      <c r="G2290" s="85">
        <v>0</v>
      </c>
      <c r="H2290" s="85">
        <v>0</v>
      </c>
      <c r="I2290" s="85">
        <v>0</v>
      </c>
      <c r="J2290" s="875"/>
      <c r="K2290" s="876"/>
      <c r="L2290" s="876"/>
      <c r="M2290" s="876"/>
    </row>
    <row r="2291" spans="1:16" s="256" customFormat="1">
      <c r="A2291" s="40"/>
      <c r="B2291" s="28" t="s">
        <v>20</v>
      </c>
      <c r="C2291" s="242">
        <f t="shared" si="673"/>
        <v>48.73</v>
      </c>
      <c r="D2291" s="85">
        <v>48.73</v>
      </c>
      <c r="E2291" s="85">
        <v>0</v>
      </c>
      <c r="F2291" s="85">
        <v>0</v>
      </c>
      <c r="G2291" s="85">
        <v>0</v>
      </c>
      <c r="H2291" s="85">
        <v>0</v>
      </c>
      <c r="I2291" s="85">
        <v>0</v>
      </c>
    </row>
    <row r="2292" spans="1:16" s="274" customFormat="1" ht="25.5">
      <c r="A2292" s="655" t="s">
        <v>317</v>
      </c>
      <c r="B2292" s="299" t="s">
        <v>19</v>
      </c>
      <c r="C2292" s="351">
        <f t="shared" si="673"/>
        <v>4712.46</v>
      </c>
      <c r="D2292" s="312">
        <f>19.46+2481</f>
        <v>2500.46</v>
      </c>
      <c r="E2292" s="312">
        <v>2212</v>
      </c>
      <c r="F2292" s="312">
        <v>0</v>
      </c>
      <c r="G2292" s="312">
        <v>0</v>
      </c>
      <c r="H2292" s="312">
        <v>0</v>
      </c>
      <c r="I2292" s="312">
        <v>0</v>
      </c>
      <c r="J2292" s="783" t="s">
        <v>327</v>
      </c>
      <c r="K2292" s="785"/>
      <c r="L2292" s="785"/>
      <c r="M2292" s="785"/>
      <c r="N2292" s="729"/>
      <c r="O2292" s="729"/>
      <c r="P2292" s="729"/>
    </row>
    <row r="2293" spans="1:16" s="256" customFormat="1">
      <c r="A2293" s="445"/>
      <c r="B2293" s="69" t="s">
        <v>20</v>
      </c>
      <c r="C2293" s="444">
        <f t="shared" si="673"/>
        <v>4712.46</v>
      </c>
      <c r="D2293" s="71">
        <f>19.46+2481</f>
        <v>2500.46</v>
      </c>
      <c r="E2293" s="71">
        <v>2212</v>
      </c>
      <c r="F2293" s="71">
        <v>0</v>
      </c>
      <c r="G2293" s="71">
        <v>0</v>
      </c>
      <c r="H2293" s="71">
        <v>0</v>
      </c>
      <c r="I2293" s="71">
        <v>0</v>
      </c>
      <c r="J2293" s="730"/>
      <c r="K2293" s="729"/>
      <c r="L2293" s="729"/>
      <c r="M2293" s="729"/>
      <c r="N2293" s="729"/>
      <c r="O2293" s="729"/>
      <c r="P2293" s="729"/>
    </row>
    <row r="2294" spans="1:16">
      <c r="A2294" s="485" t="s">
        <v>89</v>
      </c>
      <c r="B2294" s="486"/>
      <c r="C2294" s="486"/>
      <c r="D2294" s="486"/>
      <c r="E2294" s="486"/>
      <c r="F2294" s="486"/>
      <c r="G2294" s="486"/>
      <c r="H2294" s="486"/>
      <c r="I2294" s="487"/>
    </row>
    <row r="2295" spans="1:16">
      <c r="A2295" s="33" t="s">
        <v>22</v>
      </c>
      <c r="B2295" s="150" t="s">
        <v>19</v>
      </c>
      <c r="C2295" s="151">
        <f t="shared" ref="C2295:C2312" si="679">D2295+E2295+F2295+G2295+H2295+I2295</f>
        <v>155</v>
      </c>
      <c r="D2295" s="151">
        <f t="shared" ref="D2295:I2302" si="680">D2297</f>
        <v>25</v>
      </c>
      <c r="E2295" s="151">
        <f t="shared" si="680"/>
        <v>130</v>
      </c>
      <c r="F2295" s="151">
        <f t="shared" si="680"/>
        <v>0</v>
      </c>
      <c r="G2295" s="151">
        <f t="shared" si="680"/>
        <v>0</v>
      </c>
      <c r="H2295" s="151">
        <f t="shared" si="680"/>
        <v>0</v>
      </c>
      <c r="I2295" s="151">
        <f t="shared" si="680"/>
        <v>0</v>
      </c>
    </row>
    <row r="2296" spans="1:16">
      <c r="A2296" s="23" t="s">
        <v>46</v>
      </c>
      <c r="B2296" s="153" t="s">
        <v>20</v>
      </c>
      <c r="C2296" s="151">
        <f t="shared" si="679"/>
        <v>155</v>
      </c>
      <c r="D2296" s="151">
        <f t="shared" si="680"/>
        <v>25</v>
      </c>
      <c r="E2296" s="151">
        <f t="shared" si="680"/>
        <v>130</v>
      </c>
      <c r="F2296" s="151">
        <f t="shared" si="680"/>
        <v>0</v>
      </c>
      <c r="G2296" s="151">
        <f t="shared" si="680"/>
        <v>0</v>
      </c>
      <c r="H2296" s="151">
        <f t="shared" si="680"/>
        <v>0</v>
      </c>
      <c r="I2296" s="151">
        <f t="shared" si="680"/>
        <v>0</v>
      </c>
    </row>
    <row r="2297" spans="1:16">
      <c r="A2297" s="406" t="s">
        <v>44</v>
      </c>
      <c r="B2297" s="26" t="s">
        <v>19</v>
      </c>
      <c r="C2297" s="57">
        <f t="shared" si="679"/>
        <v>155</v>
      </c>
      <c r="D2297" s="57">
        <f t="shared" si="680"/>
        <v>25</v>
      </c>
      <c r="E2297" s="57">
        <f t="shared" si="680"/>
        <v>130</v>
      </c>
      <c r="F2297" s="57">
        <f t="shared" si="680"/>
        <v>0</v>
      </c>
      <c r="G2297" s="57">
        <f t="shared" si="680"/>
        <v>0</v>
      </c>
      <c r="H2297" s="57">
        <f t="shared" si="680"/>
        <v>0</v>
      </c>
      <c r="I2297" s="57">
        <f t="shared" si="680"/>
        <v>0</v>
      </c>
    </row>
    <row r="2298" spans="1:16">
      <c r="A2298" s="11" t="s">
        <v>26</v>
      </c>
      <c r="B2298" s="28" t="s">
        <v>20</v>
      </c>
      <c r="C2298" s="57">
        <f t="shared" si="679"/>
        <v>155</v>
      </c>
      <c r="D2298" s="57">
        <f t="shared" si="680"/>
        <v>25</v>
      </c>
      <c r="E2298" s="57">
        <f t="shared" si="680"/>
        <v>130</v>
      </c>
      <c r="F2298" s="57">
        <f t="shared" si="680"/>
        <v>0</v>
      </c>
      <c r="G2298" s="57">
        <f t="shared" si="680"/>
        <v>0</v>
      </c>
      <c r="H2298" s="57">
        <f t="shared" si="680"/>
        <v>0</v>
      </c>
      <c r="I2298" s="57">
        <f t="shared" si="680"/>
        <v>0</v>
      </c>
    </row>
    <row r="2299" spans="1:16">
      <c r="A2299" s="21" t="s">
        <v>76</v>
      </c>
      <c r="B2299" s="8" t="s">
        <v>19</v>
      </c>
      <c r="C2299" s="57">
        <f t="shared" si="679"/>
        <v>155</v>
      </c>
      <c r="D2299" s="57">
        <f t="shared" si="680"/>
        <v>25</v>
      </c>
      <c r="E2299" s="57">
        <f t="shared" si="680"/>
        <v>130</v>
      </c>
      <c r="F2299" s="57">
        <f t="shared" si="680"/>
        <v>0</v>
      </c>
      <c r="G2299" s="57">
        <f t="shared" si="680"/>
        <v>0</v>
      </c>
      <c r="H2299" s="57">
        <f t="shared" si="680"/>
        <v>0</v>
      </c>
      <c r="I2299" s="57">
        <f t="shared" si="680"/>
        <v>0</v>
      </c>
    </row>
    <row r="2300" spans="1:16">
      <c r="A2300" s="18"/>
      <c r="B2300" s="202" t="s">
        <v>20</v>
      </c>
      <c r="C2300" s="57">
        <f t="shared" si="679"/>
        <v>155</v>
      </c>
      <c r="D2300" s="57">
        <f t="shared" si="680"/>
        <v>25</v>
      </c>
      <c r="E2300" s="57">
        <f t="shared" si="680"/>
        <v>130</v>
      </c>
      <c r="F2300" s="57">
        <f t="shared" si="680"/>
        <v>0</v>
      </c>
      <c r="G2300" s="57">
        <f t="shared" si="680"/>
        <v>0</v>
      </c>
      <c r="H2300" s="57">
        <f t="shared" si="680"/>
        <v>0</v>
      </c>
      <c r="I2300" s="57">
        <f t="shared" si="680"/>
        <v>0</v>
      </c>
    </row>
    <row r="2301" spans="1:16">
      <c r="A2301" s="20" t="s">
        <v>59</v>
      </c>
      <c r="B2301" s="8" t="s">
        <v>19</v>
      </c>
      <c r="C2301" s="57">
        <f t="shared" si="679"/>
        <v>155</v>
      </c>
      <c r="D2301" s="57">
        <f t="shared" si="680"/>
        <v>25</v>
      </c>
      <c r="E2301" s="57">
        <f t="shared" si="680"/>
        <v>130</v>
      </c>
      <c r="F2301" s="57">
        <f t="shared" si="680"/>
        <v>0</v>
      </c>
      <c r="G2301" s="57">
        <f t="shared" si="680"/>
        <v>0</v>
      </c>
      <c r="H2301" s="57">
        <f t="shared" si="680"/>
        <v>0</v>
      </c>
      <c r="I2301" s="57">
        <f t="shared" si="680"/>
        <v>0</v>
      </c>
    </row>
    <row r="2302" spans="1:16">
      <c r="A2302" s="14"/>
      <c r="B2302" s="202" t="s">
        <v>20</v>
      </c>
      <c r="C2302" s="57">
        <f t="shared" si="679"/>
        <v>155</v>
      </c>
      <c r="D2302" s="57">
        <f t="shared" si="680"/>
        <v>25</v>
      </c>
      <c r="E2302" s="57">
        <f t="shared" si="680"/>
        <v>130</v>
      </c>
      <c r="F2302" s="57">
        <f t="shared" si="680"/>
        <v>0</v>
      </c>
      <c r="G2302" s="57">
        <f t="shared" si="680"/>
        <v>0</v>
      </c>
      <c r="H2302" s="57">
        <f t="shared" si="680"/>
        <v>0</v>
      </c>
      <c r="I2302" s="57">
        <f t="shared" si="680"/>
        <v>0</v>
      </c>
    </row>
    <row r="2303" spans="1:16" s="112" customFormat="1">
      <c r="A2303" s="156" t="s">
        <v>51</v>
      </c>
      <c r="B2303" s="150" t="s">
        <v>19</v>
      </c>
      <c r="C2303" s="151">
        <f t="shared" si="679"/>
        <v>155</v>
      </c>
      <c r="D2303" s="151">
        <f>D2305+D2309+D2313+D2317</f>
        <v>25</v>
      </c>
      <c r="E2303" s="151">
        <f t="shared" ref="E2303:I2303" si="681">E2305+E2309+E2313+E2317</f>
        <v>130</v>
      </c>
      <c r="F2303" s="151">
        <f t="shared" si="681"/>
        <v>0</v>
      </c>
      <c r="G2303" s="151">
        <f t="shared" si="681"/>
        <v>0</v>
      </c>
      <c r="H2303" s="151">
        <f t="shared" si="681"/>
        <v>0</v>
      </c>
      <c r="I2303" s="151">
        <f t="shared" si="681"/>
        <v>0</v>
      </c>
    </row>
    <row r="2304" spans="1:16" s="112" customFormat="1">
      <c r="A2304" s="155"/>
      <c r="B2304" s="148" t="s">
        <v>20</v>
      </c>
      <c r="C2304" s="146">
        <f t="shared" si="679"/>
        <v>155</v>
      </c>
      <c r="D2304" s="151">
        <f>D2306+D2310+D2314+D2318</f>
        <v>25</v>
      </c>
      <c r="E2304" s="151">
        <f t="shared" ref="E2304:I2304" si="682">E2306+E2310+E2314+E2318</f>
        <v>130</v>
      </c>
      <c r="F2304" s="151">
        <f t="shared" si="682"/>
        <v>0</v>
      </c>
      <c r="G2304" s="151">
        <f t="shared" si="682"/>
        <v>0</v>
      </c>
      <c r="H2304" s="151">
        <f t="shared" si="682"/>
        <v>0</v>
      </c>
      <c r="I2304" s="151">
        <f t="shared" si="682"/>
        <v>0</v>
      </c>
    </row>
    <row r="2305" spans="1:16" s="147" customFormat="1" ht="27" customHeight="1">
      <c r="A2305" s="499" t="s">
        <v>650</v>
      </c>
      <c r="B2305" s="145" t="s">
        <v>19</v>
      </c>
      <c r="C2305" s="146">
        <f t="shared" si="679"/>
        <v>16</v>
      </c>
      <c r="D2305" s="146">
        <f t="shared" ref="D2305:I2306" si="683">D2307</f>
        <v>16</v>
      </c>
      <c r="E2305" s="146">
        <f t="shared" si="683"/>
        <v>0</v>
      </c>
      <c r="F2305" s="146">
        <f t="shared" si="683"/>
        <v>0</v>
      </c>
      <c r="G2305" s="146">
        <f t="shared" si="683"/>
        <v>0</v>
      </c>
      <c r="H2305" s="146">
        <f t="shared" si="683"/>
        <v>0</v>
      </c>
      <c r="I2305" s="146">
        <f t="shared" si="683"/>
        <v>0</v>
      </c>
    </row>
    <row r="2306" spans="1:16" s="147" customFormat="1">
      <c r="A2306" s="155"/>
      <c r="B2306" s="148" t="s">
        <v>20</v>
      </c>
      <c r="C2306" s="146">
        <f t="shared" si="679"/>
        <v>16</v>
      </c>
      <c r="D2306" s="146">
        <f t="shared" si="683"/>
        <v>16</v>
      </c>
      <c r="E2306" s="146">
        <f t="shared" si="683"/>
        <v>0</v>
      </c>
      <c r="F2306" s="146">
        <f t="shared" si="683"/>
        <v>0</v>
      </c>
      <c r="G2306" s="146">
        <f t="shared" si="683"/>
        <v>0</v>
      </c>
      <c r="H2306" s="146">
        <f t="shared" si="683"/>
        <v>0</v>
      </c>
      <c r="I2306" s="146">
        <f t="shared" si="683"/>
        <v>0</v>
      </c>
    </row>
    <row r="2307" spans="1:16" s="274" customFormat="1" ht="16.5" customHeight="1">
      <c r="A2307" s="594" t="s">
        <v>196</v>
      </c>
      <c r="B2307" s="299" t="s">
        <v>19</v>
      </c>
      <c r="C2307" s="312">
        <f t="shared" si="679"/>
        <v>16</v>
      </c>
      <c r="D2307" s="312">
        <v>16</v>
      </c>
      <c r="E2307" s="312">
        <v>0</v>
      </c>
      <c r="F2307" s="312">
        <v>0</v>
      </c>
      <c r="G2307" s="312">
        <v>0</v>
      </c>
      <c r="H2307" s="312">
        <v>0</v>
      </c>
      <c r="I2307" s="312">
        <v>0</v>
      </c>
      <c r="J2307" s="747" t="s">
        <v>651</v>
      </c>
      <c r="K2307" s="749"/>
      <c r="L2307" s="749"/>
      <c r="M2307" s="749"/>
      <c r="N2307" s="749"/>
      <c r="O2307" s="749"/>
      <c r="P2307" s="749"/>
    </row>
    <row r="2308" spans="1:16" s="274" customFormat="1">
      <c r="A2308" s="268"/>
      <c r="B2308" s="282" t="s">
        <v>20</v>
      </c>
      <c r="C2308" s="312">
        <f t="shared" si="679"/>
        <v>16</v>
      </c>
      <c r="D2308" s="312">
        <v>16</v>
      </c>
      <c r="E2308" s="312">
        <v>0</v>
      </c>
      <c r="F2308" s="312">
        <v>0</v>
      </c>
      <c r="G2308" s="312">
        <v>0</v>
      </c>
      <c r="H2308" s="312">
        <v>0</v>
      </c>
      <c r="I2308" s="312">
        <v>0</v>
      </c>
      <c r="J2308" s="747"/>
      <c r="K2308" s="749"/>
      <c r="L2308" s="749"/>
      <c r="M2308" s="749"/>
      <c r="N2308" s="749"/>
      <c r="O2308" s="749"/>
      <c r="P2308" s="749"/>
    </row>
    <row r="2309" spans="1:16" s="350" customFormat="1" ht="14.25">
      <c r="A2309" s="443" t="s">
        <v>338</v>
      </c>
      <c r="B2309" s="600" t="s">
        <v>19</v>
      </c>
      <c r="C2309" s="378">
        <f t="shared" si="679"/>
        <v>9</v>
      </c>
      <c r="D2309" s="378">
        <f t="shared" ref="D2309:I2310" si="684">D2311</f>
        <v>9</v>
      </c>
      <c r="E2309" s="378">
        <f t="shared" si="684"/>
        <v>0</v>
      </c>
      <c r="F2309" s="378">
        <f t="shared" si="684"/>
        <v>0</v>
      </c>
      <c r="G2309" s="378">
        <f t="shared" si="684"/>
        <v>0</v>
      </c>
      <c r="H2309" s="378">
        <f t="shared" si="684"/>
        <v>0</v>
      </c>
      <c r="I2309" s="378">
        <f t="shared" si="684"/>
        <v>0</v>
      </c>
    </row>
    <row r="2310" spans="1:16" s="350" customFormat="1">
      <c r="A2310" s="638"/>
      <c r="B2310" s="375" t="s">
        <v>20</v>
      </c>
      <c r="C2310" s="378">
        <f t="shared" si="679"/>
        <v>9</v>
      </c>
      <c r="D2310" s="378">
        <f t="shared" si="684"/>
        <v>9</v>
      </c>
      <c r="E2310" s="378">
        <f t="shared" si="684"/>
        <v>0</v>
      </c>
      <c r="F2310" s="378">
        <f t="shared" si="684"/>
        <v>0</v>
      </c>
      <c r="G2310" s="378">
        <f t="shared" si="684"/>
        <v>0</v>
      </c>
      <c r="H2310" s="378">
        <f t="shared" si="684"/>
        <v>0</v>
      </c>
      <c r="I2310" s="378">
        <f t="shared" si="684"/>
        <v>0</v>
      </c>
    </row>
    <row r="2311" spans="1:16" s="274" customFormat="1" ht="14.25" customHeight="1">
      <c r="A2311" s="589" t="s">
        <v>339</v>
      </c>
      <c r="B2311" s="299" t="s">
        <v>19</v>
      </c>
      <c r="C2311" s="312">
        <f t="shared" si="679"/>
        <v>9</v>
      </c>
      <c r="D2311" s="312">
        <v>9</v>
      </c>
      <c r="E2311" s="312">
        <v>0</v>
      </c>
      <c r="F2311" s="312">
        <v>0</v>
      </c>
      <c r="G2311" s="312">
        <v>0</v>
      </c>
      <c r="H2311" s="312">
        <v>0</v>
      </c>
      <c r="I2311" s="312">
        <v>0</v>
      </c>
    </row>
    <row r="2312" spans="1:16" s="121" customFormat="1">
      <c r="A2312" s="105"/>
      <c r="B2312" s="144" t="s">
        <v>20</v>
      </c>
      <c r="C2312" s="95">
        <f t="shared" si="679"/>
        <v>9</v>
      </c>
      <c r="D2312" s="95">
        <v>9</v>
      </c>
      <c r="E2312" s="95">
        <v>0</v>
      </c>
      <c r="F2312" s="95">
        <v>0</v>
      </c>
      <c r="G2312" s="95">
        <v>0</v>
      </c>
      <c r="H2312" s="95">
        <v>0</v>
      </c>
      <c r="I2312" s="95">
        <v>0</v>
      </c>
    </row>
    <row r="2313" spans="1:16" s="147" customFormat="1" ht="28.5">
      <c r="A2313" s="550" t="s">
        <v>950</v>
      </c>
      <c r="B2313" s="145" t="s">
        <v>19</v>
      </c>
      <c r="C2313" s="146">
        <f t="shared" ref="C2313:C2316" si="685">D2313+E2313+F2313+G2313+H2313+I2313</f>
        <v>125</v>
      </c>
      <c r="D2313" s="146">
        <f t="shared" ref="D2313:I2313" si="686">D2315</f>
        <v>0</v>
      </c>
      <c r="E2313" s="146">
        <f t="shared" si="686"/>
        <v>125</v>
      </c>
      <c r="F2313" s="146">
        <f t="shared" si="686"/>
        <v>0</v>
      </c>
      <c r="G2313" s="146">
        <f t="shared" si="686"/>
        <v>0</v>
      </c>
      <c r="H2313" s="146">
        <f t="shared" si="686"/>
        <v>0</v>
      </c>
      <c r="I2313" s="146">
        <f t="shared" si="686"/>
        <v>0</v>
      </c>
    </row>
    <row r="2314" spans="1:16" s="147" customFormat="1">
      <c r="A2314" s="155"/>
      <c r="B2314" s="148" t="s">
        <v>20</v>
      </c>
      <c r="C2314" s="146">
        <f t="shared" si="685"/>
        <v>125</v>
      </c>
      <c r="D2314" s="146">
        <f t="shared" ref="D2314:I2314" si="687">D2316</f>
        <v>0</v>
      </c>
      <c r="E2314" s="146">
        <f t="shared" si="687"/>
        <v>125</v>
      </c>
      <c r="F2314" s="146">
        <f t="shared" si="687"/>
        <v>0</v>
      </c>
      <c r="G2314" s="146">
        <f t="shared" si="687"/>
        <v>0</v>
      </c>
      <c r="H2314" s="146">
        <f t="shared" si="687"/>
        <v>0</v>
      </c>
      <c r="I2314" s="146">
        <f t="shared" si="687"/>
        <v>0</v>
      </c>
    </row>
    <row r="2315" spans="1:16" s="274" customFormat="1" ht="31.5" customHeight="1">
      <c r="A2315" s="437" t="s">
        <v>951</v>
      </c>
      <c r="B2315" s="299" t="s">
        <v>19</v>
      </c>
      <c r="C2315" s="312">
        <f t="shared" si="685"/>
        <v>125</v>
      </c>
      <c r="D2315" s="312">
        <v>0</v>
      </c>
      <c r="E2315" s="312">
        <v>125</v>
      </c>
      <c r="F2315" s="312">
        <v>0</v>
      </c>
      <c r="G2315" s="312">
        <v>0</v>
      </c>
      <c r="H2315" s="312">
        <v>0</v>
      </c>
      <c r="I2315" s="312">
        <v>0</v>
      </c>
    </row>
    <row r="2316" spans="1:16" s="274" customFormat="1">
      <c r="A2316" s="268"/>
      <c r="B2316" s="282" t="s">
        <v>20</v>
      </c>
      <c r="C2316" s="312">
        <f t="shared" si="685"/>
        <v>125</v>
      </c>
      <c r="D2316" s="312">
        <v>0</v>
      </c>
      <c r="E2316" s="312">
        <v>125</v>
      </c>
      <c r="F2316" s="312">
        <v>0</v>
      </c>
      <c r="G2316" s="312">
        <v>0</v>
      </c>
      <c r="H2316" s="312">
        <v>0</v>
      </c>
      <c r="I2316" s="312">
        <v>0</v>
      </c>
    </row>
    <row r="2317" spans="1:16" s="350" customFormat="1" ht="28.5">
      <c r="A2317" s="457" t="s">
        <v>952</v>
      </c>
      <c r="B2317" s="600" t="s">
        <v>19</v>
      </c>
      <c r="C2317" s="378">
        <f t="shared" ref="C2317:C2320" si="688">D2317+E2317+F2317+G2317+H2317+I2317</f>
        <v>5</v>
      </c>
      <c r="D2317" s="378">
        <f t="shared" ref="D2317:I2317" si="689">D2319</f>
        <v>0</v>
      </c>
      <c r="E2317" s="378">
        <f t="shared" si="689"/>
        <v>5</v>
      </c>
      <c r="F2317" s="378">
        <f t="shared" si="689"/>
        <v>0</v>
      </c>
      <c r="G2317" s="378">
        <f t="shared" si="689"/>
        <v>0</v>
      </c>
      <c r="H2317" s="378">
        <f t="shared" si="689"/>
        <v>0</v>
      </c>
      <c r="I2317" s="378">
        <f t="shared" si="689"/>
        <v>0</v>
      </c>
    </row>
    <row r="2318" spans="1:16" s="350" customFormat="1">
      <c r="A2318" s="638"/>
      <c r="B2318" s="375" t="s">
        <v>20</v>
      </c>
      <c r="C2318" s="378">
        <f t="shared" si="688"/>
        <v>5</v>
      </c>
      <c r="D2318" s="378">
        <f t="shared" ref="D2318:I2318" si="690">D2320</f>
        <v>0</v>
      </c>
      <c r="E2318" s="378">
        <f t="shared" si="690"/>
        <v>5</v>
      </c>
      <c r="F2318" s="378">
        <f t="shared" si="690"/>
        <v>0</v>
      </c>
      <c r="G2318" s="378">
        <f t="shared" si="690"/>
        <v>0</v>
      </c>
      <c r="H2318" s="378">
        <f t="shared" si="690"/>
        <v>0</v>
      </c>
      <c r="I2318" s="378">
        <f t="shared" si="690"/>
        <v>0</v>
      </c>
    </row>
    <row r="2319" spans="1:16" s="274" customFormat="1" ht="14.25" customHeight="1">
      <c r="A2319" s="536" t="s">
        <v>953</v>
      </c>
      <c r="B2319" s="299" t="s">
        <v>19</v>
      </c>
      <c r="C2319" s="312">
        <f t="shared" si="688"/>
        <v>5</v>
      </c>
      <c r="D2319" s="312">
        <v>0</v>
      </c>
      <c r="E2319" s="312">
        <v>5</v>
      </c>
      <c r="F2319" s="312">
        <v>0</v>
      </c>
      <c r="G2319" s="312">
        <v>0</v>
      </c>
      <c r="H2319" s="312">
        <v>0</v>
      </c>
      <c r="I2319" s="312">
        <v>0</v>
      </c>
    </row>
    <row r="2320" spans="1:16" s="121" customFormat="1">
      <c r="A2320" s="105"/>
      <c r="B2320" s="144" t="s">
        <v>20</v>
      </c>
      <c r="C2320" s="95">
        <f t="shared" si="688"/>
        <v>5</v>
      </c>
      <c r="D2320" s="95">
        <v>0</v>
      </c>
      <c r="E2320" s="95">
        <v>5</v>
      </c>
      <c r="F2320" s="95">
        <v>0</v>
      </c>
      <c r="G2320" s="95">
        <v>0</v>
      </c>
      <c r="H2320" s="95">
        <v>0</v>
      </c>
      <c r="I2320" s="95">
        <v>0</v>
      </c>
    </row>
    <row r="2321" spans="1:16">
      <c r="A2321" s="877" t="s">
        <v>487</v>
      </c>
      <c r="B2321" s="878"/>
      <c r="C2321" s="823"/>
      <c r="D2321" s="823"/>
      <c r="E2321" s="823"/>
      <c r="F2321" s="823"/>
      <c r="G2321" s="823"/>
      <c r="H2321" s="823"/>
      <c r="I2321" s="824"/>
    </row>
    <row r="2322" spans="1:16">
      <c r="A2322" s="64" t="s">
        <v>22</v>
      </c>
      <c r="B2322" s="59" t="s">
        <v>19</v>
      </c>
      <c r="C2322" s="57">
        <f t="shared" ref="C2322:C2415" si="691">D2322+E2322+F2322+G2322+H2322+I2322</f>
        <v>20319.349999999999</v>
      </c>
      <c r="D2322" s="71">
        <f t="shared" ref="D2322:I2325" si="692">D2324</f>
        <v>5326.85</v>
      </c>
      <c r="E2322" s="71">
        <f t="shared" si="692"/>
        <v>13565</v>
      </c>
      <c r="F2322" s="71">
        <f t="shared" si="692"/>
        <v>0</v>
      </c>
      <c r="G2322" s="71">
        <f t="shared" si="692"/>
        <v>0</v>
      </c>
      <c r="H2322" s="71">
        <f t="shared" si="692"/>
        <v>0</v>
      </c>
      <c r="I2322" s="71">
        <f t="shared" si="692"/>
        <v>1427.5</v>
      </c>
    </row>
    <row r="2323" spans="1:16">
      <c r="A2323" s="68" t="s">
        <v>46</v>
      </c>
      <c r="B2323" s="60" t="s">
        <v>20</v>
      </c>
      <c r="C2323" s="57">
        <f t="shared" si="691"/>
        <v>20319.349999999999</v>
      </c>
      <c r="D2323" s="71">
        <f t="shared" si="692"/>
        <v>5326.85</v>
      </c>
      <c r="E2323" s="71">
        <f t="shared" si="692"/>
        <v>13565</v>
      </c>
      <c r="F2323" s="71">
        <f t="shared" si="692"/>
        <v>0</v>
      </c>
      <c r="G2323" s="71">
        <f t="shared" si="692"/>
        <v>0</v>
      </c>
      <c r="H2323" s="71">
        <f t="shared" si="692"/>
        <v>0</v>
      </c>
      <c r="I2323" s="71">
        <f t="shared" si="692"/>
        <v>1427.5</v>
      </c>
    </row>
    <row r="2324" spans="1:16">
      <c r="A2324" s="52" t="s">
        <v>34</v>
      </c>
      <c r="B2324" s="61" t="s">
        <v>19</v>
      </c>
      <c r="C2324" s="57">
        <f t="shared" si="691"/>
        <v>20319.349999999999</v>
      </c>
      <c r="D2324" s="71">
        <f>D2326</f>
        <v>5326.85</v>
      </c>
      <c r="E2324" s="71">
        <f t="shared" si="692"/>
        <v>13565</v>
      </c>
      <c r="F2324" s="71">
        <f t="shared" si="692"/>
        <v>0</v>
      </c>
      <c r="G2324" s="71">
        <f t="shared" si="692"/>
        <v>0</v>
      </c>
      <c r="H2324" s="71">
        <f t="shared" si="692"/>
        <v>0</v>
      </c>
      <c r="I2324" s="71">
        <f t="shared" si="692"/>
        <v>1427.5</v>
      </c>
    </row>
    <row r="2325" spans="1:16">
      <c r="A2325" s="14" t="s">
        <v>49</v>
      </c>
      <c r="B2325" s="60" t="s">
        <v>20</v>
      </c>
      <c r="C2325" s="57">
        <f t="shared" si="691"/>
        <v>20319.349999999999</v>
      </c>
      <c r="D2325" s="71">
        <f>D2327</f>
        <v>5326.85</v>
      </c>
      <c r="E2325" s="71">
        <f t="shared" si="692"/>
        <v>13565</v>
      </c>
      <c r="F2325" s="71">
        <f t="shared" si="692"/>
        <v>0</v>
      </c>
      <c r="G2325" s="71">
        <f t="shared" si="692"/>
        <v>0</v>
      </c>
      <c r="H2325" s="71">
        <f t="shared" si="692"/>
        <v>0</v>
      </c>
      <c r="I2325" s="71">
        <f t="shared" si="692"/>
        <v>1427.5</v>
      </c>
    </row>
    <row r="2326" spans="1:16">
      <c r="A2326" s="21" t="s">
        <v>76</v>
      </c>
      <c r="B2326" s="8" t="s">
        <v>19</v>
      </c>
      <c r="C2326" s="57">
        <f t="shared" si="691"/>
        <v>20319.349999999999</v>
      </c>
      <c r="D2326" s="71">
        <f t="shared" ref="D2326:I2327" si="693">D2328+D2394</f>
        <v>5326.85</v>
      </c>
      <c r="E2326" s="71">
        <f t="shared" si="693"/>
        <v>13565</v>
      </c>
      <c r="F2326" s="71">
        <f t="shared" si="693"/>
        <v>0</v>
      </c>
      <c r="G2326" s="71">
        <f t="shared" si="693"/>
        <v>0</v>
      </c>
      <c r="H2326" s="71">
        <f t="shared" si="693"/>
        <v>0</v>
      </c>
      <c r="I2326" s="71">
        <f t="shared" si="693"/>
        <v>1427.5</v>
      </c>
    </row>
    <row r="2327" spans="1:16">
      <c r="A2327" s="18"/>
      <c r="B2327" s="202" t="s">
        <v>20</v>
      </c>
      <c r="C2327" s="57">
        <f t="shared" si="691"/>
        <v>20319.349999999999</v>
      </c>
      <c r="D2327" s="71">
        <f t="shared" si="693"/>
        <v>5326.85</v>
      </c>
      <c r="E2327" s="71">
        <f t="shared" si="693"/>
        <v>13565</v>
      </c>
      <c r="F2327" s="71">
        <f t="shared" si="693"/>
        <v>0</v>
      </c>
      <c r="G2327" s="71">
        <f t="shared" si="693"/>
        <v>0</v>
      </c>
      <c r="H2327" s="71">
        <f t="shared" si="693"/>
        <v>0</v>
      </c>
      <c r="I2327" s="71">
        <f t="shared" si="693"/>
        <v>1427.5</v>
      </c>
    </row>
    <row r="2328" spans="1:16">
      <c r="A2328" s="21" t="s">
        <v>59</v>
      </c>
      <c r="B2328" s="8" t="s">
        <v>19</v>
      </c>
      <c r="C2328" s="57">
        <f t="shared" si="691"/>
        <v>6683.54</v>
      </c>
      <c r="D2328" s="71">
        <f t="shared" ref="D2328:I2329" si="694">D2330</f>
        <v>1861.04</v>
      </c>
      <c r="E2328" s="71">
        <f t="shared" si="694"/>
        <v>3957</v>
      </c>
      <c r="F2328" s="71">
        <f t="shared" si="694"/>
        <v>0</v>
      </c>
      <c r="G2328" s="71">
        <f t="shared" si="694"/>
        <v>0</v>
      </c>
      <c r="H2328" s="71">
        <f t="shared" si="694"/>
        <v>0</v>
      </c>
      <c r="I2328" s="71">
        <f t="shared" si="694"/>
        <v>865.5</v>
      </c>
    </row>
    <row r="2329" spans="1:16">
      <c r="A2329" s="18"/>
      <c r="B2329" s="202" t="s">
        <v>20</v>
      </c>
      <c r="C2329" s="57">
        <f t="shared" si="691"/>
        <v>6683.54</v>
      </c>
      <c r="D2329" s="71">
        <f t="shared" si="694"/>
        <v>1861.04</v>
      </c>
      <c r="E2329" s="71">
        <f t="shared" si="694"/>
        <v>3957</v>
      </c>
      <c r="F2329" s="71">
        <f t="shared" si="694"/>
        <v>0</v>
      </c>
      <c r="G2329" s="71">
        <f t="shared" si="694"/>
        <v>0</v>
      </c>
      <c r="H2329" s="71">
        <f t="shared" si="694"/>
        <v>0</v>
      </c>
      <c r="I2329" s="71">
        <f t="shared" si="694"/>
        <v>865.5</v>
      </c>
    </row>
    <row r="2330" spans="1:16" s="112" customFormat="1">
      <c r="A2330" s="157" t="s">
        <v>61</v>
      </c>
      <c r="B2330" s="158" t="s">
        <v>19</v>
      </c>
      <c r="C2330" s="151">
        <f t="shared" si="691"/>
        <v>6683.54</v>
      </c>
      <c r="D2330" s="151">
        <f t="shared" ref="D2330:I2331" si="695">D2332+D2342+D2346+D2352+D2364+D2370+D2374+D2380+D2390</f>
        <v>1861.04</v>
      </c>
      <c r="E2330" s="151">
        <f t="shared" si="695"/>
        <v>3957</v>
      </c>
      <c r="F2330" s="151">
        <f t="shared" si="695"/>
        <v>0</v>
      </c>
      <c r="G2330" s="151">
        <f t="shared" si="695"/>
        <v>0</v>
      </c>
      <c r="H2330" s="151">
        <f t="shared" si="695"/>
        <v>0</v>
      </c>
      <c r="I2330" s="151">
        <f t="shared" si="695"/>
        <v>865.5</v>
      </c>
    </row>
    <row r="2331" spans="1:16" s="112" customFormat="1">
      <c r="A2331" s="159"/>
      <c r="B2331" s="153" t="s">
        <v>20</v>
      </c>
      <c r="C2331" s="151">
        <f t="shared" si="691"/>
        <v>6683.54</v>
      </c>
      <c r="D2331" s="151">
        <f t="shared" si="695"/>
        <v>1861.04</v>
      </c>
      <c r="E2331" s="151">
        <f t="shared" si="695"/>
        <v>3957</v>
      </c>
      <c r="F2331" s="151">
        <f t="shared" si="695"/>
        <v>0</v>
      </c>
      <c r="G2331" s="151">
        <f t="shared" si="695"/>
        <v>0</v>
      </c>
      <c r="H2331" s="151">
        <f t="shared" si="695"/>
        <v>0</v>
      </c>
      <c r="I2331" s="151">
        <f t="shared" si="695"/>
        <v>865.5</v>
      </c>
    </row>
    <row r="2332" spans="1:16" s="147" customFormat="1">
      <c r="A2332" s="175" t="s">
        <v>83</v>
      </c>
      <c r="B2332" s="160" t="s">
        <v>19</v>
      </c>
      <c r="C2332" s="146">
        <f t="shared" si="691"/>
        <v>178</v>
      </c>
      <c r="D2332" s="146">
        <f>D2334+D2336+D2338+D2340</f>
        <v>83</v>
      </c>
      <c r="E2332" s="146">
        <f t="shared" ref="E2332:I2332" si="696">E2334+E2336+E2338+E2340</f>
        <v>95</v>
      </c>
      <c r="F2332" s="146">
        <f t="shared" si="696"/>
        <v>0</v>
      </c>
      <c r="G2332" s="146">
        <f t="shared" si="696"/>
        <v>0</v>
      </c>
      <c r="H2332" s="146">
        <f t="shared" si="696"/>
        <v>0</v>
      </c>
      <c r="I2332" s="146">
        <f t="shared" si="696"/>
        <v>0</v>
      </c>
    </row>
    <row r="2333" spans="1:16" s="147" customFormat="1">
      <c r="A2333" s="177"/>
      <c r="B2333" s="161" t="s">
        <v>20</v>
      </c>
      <c r="C2333" s="146">
        <f>D2333+E2333+F2333+G2333+H2333+I2333</f>
        <v>178</v>
      </c>
      <c r="D2333" s="146">
        <f>D2335+D2337+D2339+D2341</f>
        <v>83</v>
      </c>
      <c r="E2333" s="146">
        <f t="shared" ref="E2333:I2333" si="697">E2335+E2337+E2339+E2341</f>
        <v>95</v>
      </c>
      <c r="F2333" s="146">
        <f t="shared" si="697"/>
        <v>0</v>
      </c>
      <c r="G2333" s="146">
        <f t="shared" si="697"/>
        <v>0</v>
      </c>
      <c r="H2333" s="146">
        <f t="shared" si="697"/>
        <v>0</v>
      </c>
      <c r="I2333" s="146">
        <f t="shared" si="697"/>
        <v>0</v>
      </c>
    </row>
    <row r="2334" spans="1:16" s="322" customFormat="1" ht="26.25" customHeight="1">
      <c r="A2334" s="680" t="s">
        <v>370</v>
      </c>
      <c r="B2334" s="440" t="s">
        <v>19</v>
      </c>
      <c r="C2334" s="250">
        <f t="shared" si="691"/>
        <v>38</v>
      </c>
      <c r="D2334" s="250">
        <v>38</v>
      </c>
      <c r="E2334" s="250">
        <v>0</v>
      </c>
      <c r="F2334" s="250">
        <v>0</v>
      </c>
      <c r="G2334" s="250">
        <v>0</v>
      </c>
      <c r="H2334" s="250">
        <v>0</v>
      </c>
      <c r="I2334" s="250">
        <v>0</v>
      </c>
      <c r="J2334" s="815"/>
      <c r="K2334" s="885"/>
      <c r="L2334" s="885"/>
      <c r="M2334" s="885"/>
      <c r="N2334" s="885"/>
      <c r="O2334" s="885"/>
      <c r="P2334" s="885"/>
    </row>
    <row r="2335" spans="1:16" s="322" customFormat="1" ht="12.75" customHeight="1">
      <c r="A2335" s="336"/>
      <c r="B2335" s="272" t="s">
        <v>20</v>
      </c>
      <c r="C2335" s="250">
        <f t="shared" si="691"/>
        <v>38</v>
      </c>
      <c r="D2335" s="250">
        <v>38</v>
      </c>
      <c r="E2335" s="250">
        <v>0</v>
      </c>
      <c r="F2335" s="250">
        <v>0</v>
      </c>
      <c r="G2335" s="250">
        <v>0</v>
      </c>
      <c r="H2335" s="250">
        <v>0</v>
      </c>
      <c r="I2335" s="250">
        <v>0</v>
      </c>
      <c r="J2335" s="886"/>
      <c r="K2335" s="885"/>
      <c r="L2335" s="885"/>
      <c r="M2335" s="885"/>
      <c r="N2335" s="885"/>
      <c r="O2335" s="885"/>
      <c r="P2335" s="885"/>
    </row>
    <row r="2336" spans="1:16" s="274" customFormat="1" ht="16.5" customHeight="1">
      <c r="A2336" s="681" t="s">
        <v>482</v>
      </c>
      <c r="B2336" s="284" t="s">
        <v>19</v>
      </c>
      <c r="C2336" s="312">
        <f t="shared" si="691"/>
        <v>26</v>
      </c>
      <c r="D2336" s="312">
        <v>26</v>
      </c>
      <c r="E2336" s="312">
        <v>0</v>
      </c>
      <c r="F2336" s="312">
        <v>0</v>
      </c>
      <c r="G2336" s="312">
        <v>0</v>
      </c>
      <c r="H2336" s="312">
        <v>0</v>
      </c>
      <c r="I2336" s="312">
        <v>0</v>
      </c>
      <c r="J2336" s="815"/>
      <c r="K2336" s="885"/>
      <c r="L2336" s="885"/>
      <c r="M2336" s="885"/>
      <c r="N2336" s="885"/>
      <c r="O2336" s="885"/>
      <c r="P2336" s="885"/>
    </row>
    <row r="2337" spans="1:16" s="322" customFormat="1" ht="12.75" customHeight="1">
      <c r="A2337" s="336"/>
      <c r="B2337" s="272" t="s">
        <v>20</v>
      </c>
      <c r="C2337" s="250">
        <f t="shared" si="691"/>
        <v>26</v>
      </c>
      <c r="D2337" s="250">
        <v>26</v>
      </c>
      <c r="E2337" s="250">
        <v>0</v>
      </c>
      <c r="F2337" s="250">
        <v>0</v>
      </c>
      <c r="G2337" s="250">
        <v>0</v>
      </c>
      <c r="H2337" s="250">
        <v>0</v>
      </c>
      <c r="I2337" s="250">
        <v>0</v>
      </c>
      <c r="J2337" s="886"/>
      <c r="K2337" s="885"/>
      <c r="L2337" s="885"/>
      <c r="M2337" s="885"/>
      <c r="N2337" s="885"/>
      <c r="O2337" s="885"/>
      <c r="P2337" s="885"/>
    </row>
    <row r="2338" spans="1:16" s="322" customFormat="1" ht="37.5" customHeight="1">
      <c r="A2338" s="681" t="s">
        <v>570</v>
      </c>
      <c r="B2338" s="440" t="s">
        <v>19</v>
      </c>
      <c r="C2338" s="250">
        <f t="shared" si="691"/>
        <v>19</v>
      </c>
      <c r="D2338" s="250">
        <v>19</v>
      </c>
      <c r="E2338" s="250">
        <v>0</v>
      </c>
      <c r="F2338" s="250">
        <v>0</v>
      </c>
      <c r="G2338" s="250">
        <v>0</v>
      </c>
      <c r="H2338" s="250">
        <v>0</v>
      </c>
      <c r="I2338" s="250">
        <v>0</v>
      </c>
      <c r="J2338" s="817"/>
      <c r="K2338" s="720"/>
      <c r="L2338" s="720"/>
      <c r="M2338" s="720"/>
      <c r="N2338" s="720"/>
      <c r="O2338" s="720"/>
      <c r="P2338" s="720"/>
    </row>
    <row r="2339" spans="1:16" s="174" customFormat="1" ht="12.75" customHeight="1">
      <c r="A2339" s="23"/>
      <c r="B2339" s="44" t="s">
        <v>20</v>
      </c>
      <c r="C2339" s="101">
        <f t="shared" si="691"/>
        <v>19</v>
      </c>
      <c r="D2339" s="101">
        <v>19</v>
      </c>
      <c r="E2339" s="101">
        <v>0</v>
      </c>
      <c r="F2339" s="101">
        <v>0</v>
      </c>
      <c r="G2339" s="101">
        <v>0</v>
      </c>
      <c r="H2339" s="101">
        <v>0</v>
      </c>
      <c r="I2339" s="101">
        <v>0</v>
      </c>
      <c r="J2339" s="728"/>
      <c r="K2339" s="720"/>
      <c r="L2339" s="720"/>
      <c r="M2339" s="720"/>
      <c r="N2339" s="720"/>
      <c r="O2339" s="720"/>
      <c r="P2339" s="720"/>
    </row>
    <row r="2340" spans="1:16" s="322" customFormat="1" ht="39.75" customHeight="1">
      <c r="A2340" s="682" t="s">
        <v>1016</v>
      </c>
      <c r="B2340" s="440" t="s">
        <v>19</v>
      </c>
      <c r="C2340" s="250">
        <f t="shared" ref="C2340:C2341" si="698">D2340+E2340+F2340+G2340+H2340+I2340</f>
        <v>95</v>
      </c>
      <c r="D2340" s="250">
        <v>0</v>
      </c>
      <c r="E2340" s="250">
        <v>95</v>
      </c>
      <c r="F2340" s="250">
        <v>0</v>
      </c>
      <c r="G2340" s="250">
        <v>0</v>
      </c>
      <c r="H2340" s="250">
        <v>0</v>
      </c>
      <c r="I2340" s="250">
        <v>0</v>
      </c>
    </row>
    <row r="2341" spans="1:16" s="322" customFormat="1">
      <c r="A2341" s="336"/>
      <c r="B2341" s="272" t="s">
        <v>20</v>
      </c>
      <c r="C2341" s="250">
        <f t="shared" si="698"/>
        <v>95</v>
      </c>
      <c r="D2341" s="250">
        <v>0</v>
      </c>
      <c r="E2341" s="250">
        <v>95</v>
      </c>
      <c r="F2341" s="250">
        <v>0</v>
      </c>
      <c r="G2341" s="250">
        <v>0</v>
      </c>
      <c r="H2341" s="250">
        <v>0</v>
      </c>
      <c r="I2341" s="250">
        <v>0</v>
      </c>
    </row>
    <row r="2342" spans="1:16" s="350" customFormat="1">
      <c r="A2342" s="283" t="s">
        <v>84</v>
      </c>
      <c r="B2342" s="295" t="s">
        <v>19</v>
      </c>
      <c r="C2342" s="312">
        <f t="shared" si="691"/>
        <v>118.5</v>
      </c>
      <c r="D2342" s="378">
        <f>D2344</f>
        <v>118.5</v>
      </c>
      <c r="E2342" s="378">
        <f t="shared" ref="E2342:I2342" si="699">E2344</f>
        <v>0</v>
      </c>
      <c r="F2342" s="378">
        <f t="shared" si="699"/>
        <v>0</v>
      </c>
      <c r="G2342" s="378">
        <f t="shared" si="699"/>
        <v>0</v>
      </c>
      <c r="H2342" s="378">
        <f t="shared" si="699"/>
        <v>0</v>
      </c>
      <c r="I2342" s="378">
        <f t="shared" si="699"/>
        <v>0</v>
      </c>
    </row>
    <row r="2343" spans="1:16" s="350" customFormat="1">
      <c r="A2343" s="656"/>
      <c r="B2343" s="296" t="s">
        <v>20</v>
      </c>
      <c r="C2343" s="312">
        <f t="shared" si="691"/>
        <v>118.5</v>
      </c>
      <c r="D2343" s="378">
        <f>D2345</f>
        <v>118.5</v>
      </c>
      <c r="E2343" s="378">
        <f t="shared" ref="E2343:I2343" si="700">E2345</f>
        <v>0</v>
      </c>
      <c r="F2343" s="378">
        <f t="shared" si="700"/>
        <v>0</v>
      </c>
      <c r="G2343" s="378">
        <f t="shared" si="700"/>
        <v>0</v>
      </c>
      <c r="H2343" s="378">
        <f t="shared" si="700"/>
        <v>0</v>
      </c>
      <c r="I2343" s="378">
        <f t="shared" si="700"/>
        <v>0</v>
      </c>
    </row>
    <row r="2344" spans="1:16" s="274" customFormat="1" ht="15" customHeight="1">
      <c r="A2344" s="442" t="s">
        <v>316</v>
      </c>
      <c r="B2344" s="284" t="s">
        <v>19</v>
      </c>
      <c r="C2344" s="312">
        <f t="shared" si="691"/>
        <v>118.5</v>
      </c>
      <c r="D2344" s="312">
        <v>118.5</v>
      </c>
      <c r="E2344" s="312">
        <v>0</v>
      </c>
      <c r="F2344" s="312">
        <v>0</v>
      </c>
      <c r="G2344" s="312">
        <v>0</v>
      </c>
      <c r="H2344" s="312">
        <v>0</v>
      </c>
      <c r="I2344" s="312">
        <v>0</v>
      </c>
    </row>
    <row r="2345" spans="1:16" s="256" customFormat="1">
      <c r="A2345" s="23"/>
      <c r="B2345" s="44" t="s">
        <v>20</v>
      </c>
      <c r="C2345" s="85">
        <f t="shared" si="691"/>
        <v>118.5</v>
      </c>
      <c r="D2345" s="85">
        <v>118.5</v>
      </c>
      <c r="E2345" s="85">
        <v>0</v>
      </c>
      <c r="F2345" s="85">
        <v>0</v>
      </c>
      <c r="G2345" s="85">
        <v>0</v>
      </c>
      <c r="H2345" s="85">
        <v>0</v>
      </c>
      <c r="I2345" s="85">
        <v>0</v>
      </c>
    </row>
    <row r="2346" spans="1:16" s="190" customFormat="1">
      <c r="A2346" s="286" t="s">
        <v>86</v>
      </c>
      <c r="B2346" s="185" t="s">
        <v>19</v>
      </c>
      <c r="C2346" s="151">
        <f>D2346+E2346+F2346+G2346+H2346+I2346</f>
        <v>4060.81</v>
      </c>
      <c r="D2346" s="151">
        <f>D2348+D2350</f>
        <v>1055.31</v>
      </c>
      <c r="E2346" s="151">
        <f t="shared" ref="E2346:I2347" si="701">E2348+E2350</f>
        <v>2140</v>
      </c>
      <c r="F2346" s="151">
        <f t="shared" si="701"/>
        <v>0</v>
      </c>
      <c r="G2346" s="151">
        <f t="shared" si="701"/>
        <v>0</v>
      </c>
      <c r="H2346" s="151">
        <f t="shared" si="701"/>
        <v>0</v>
      </c>
      <c r="I2346" s="151">
        <f t="shared" si="701"/>
        <v>865.5</v>
      </c>
    </row>
    <row r="2347" spans="1:16" s="190" customFormat="1">
      <c r="A2347" s="159"/>
      <c r="B2347" s="163" t="s">
        <v>20</v>
      </c>
      <c r="C2347" s="151">
        <f>D2347+E2347+F2347+G2347+H2347+I2347</f>
        <v>4060.81</v>
      </c>
      <c r="D2347" s="151">
        <f>D2349+D2351</f>
        <v>1055.31</v>
      </c>
      <c r="E2347" s="151">
        <f t="shared" si="701"/>
        <v>2140</v>
      </c>
      <c r="F2347" s="151">
        <f t="shared" si="701"/>
        <v>0</v>
      </c>
      <c r="G2347" s="151">
        <f t="shared" si="701"/>
        <v>0</v>
      </c>
      <c r="H2347" s="151">
        <f t="shared" si="701"/>
        <v>0</v>
      </c>
      <c r="I2347" s="151">
        <f t="shared" si="701"/>
        <v>865.5</v>
      </c>
    </row>
    <row r="2348" spans="1:16" s="322" customFormat="1" ht="25.5">
      <c r="A2348" s="260" t="s">
        <v>118</v>
      </c>
      <c r="B2348" s="440" t="s">
        <v>19</v>
      </c>
      <c r="C2348" s="250">
        <f t="shared" ref="C2348:C2351" si="702">D2348+E2348+F2348+G2348+H2348+I2348</f>
        <v>4015.81</v>
      </c>
      <c r="D2348" s="250">
        <f>950.81+59.5</f>
        <v>1010.31</v>
      </c>
      <c r="E2348" s="250">
        <v>2140</v>
      </c>
      <c r="F2348" s="250">
        <v>0</v>
      </c>
      <c r="G2348" s="250">
        <v>0</v>
      </c>
      <c r="H2348" s="250">
        <v>0</v>
      </c>
      <c r="I2348" s="250">
        <f>925-59.5</f>
        <v>865.5</v>
      </c>
      <c r="K2348" s="322" t="s">
        <v>154</v>
      </c>
    </row>
    <row r="2349" spans="1:16" s="322" customFormat="1">
      <c r="A2349" s="336"/>
      <c r="B2349" s="272" t="s">
        <v>20</v>
      </c>
      <c r="C2349" s="250">
        <f t="shared" si="702"/>
        <v>4015.81</v>
      </c>
      <c r="D2349" s="250">
        <f>950.81+59.5</f>
        <v>1010.31</v>
      </c>
      <c r="E2349" s="250">
        <v>2140</v>
      </c>
      <c r="F2349" s="250">
        <v>0</v>
      </c>
      <c r="G2349" s="250">
        <v>0</v>
      </c>
      <c r="H2349" s="250">
        <v>0</v>
      </c>
      <c r="I2349" s="250">
        <f>925-59.5</f>
        <v>865.5</v>
      </c>
      <c r="J2349" s="887" t="s">
        <v>166</v>
      </c>
      <c r="K2349" s="888"/>
      <c r="L2349" s="888"/>
    </row>
    <row r="2350" spans="1:16" s="322" customFormat="1" ht="25.5">
      <c r="A2350" s="629" t="s">
        <v>569</v>
      </c>
      <c r="B2350" s="440" t="s">
        <v>19</v>
      </c>
      <c r="C2350" s="250">
        <f t="shared" si="702"/>
        <v>45</v>
      </c>
      <c r="D2350" s="250">
        <v>45</v>
      </c>
      <c r="E2350" s="250">
        <v>0</v>
      </c>
      <c r="F2350" s="250">
        <v>0</v>
      </c>
      <c r="G2350" s="250">
        <v>0</v>
      </c>
      <c r="H2350" s="250">
        <v>0</v>
      </c>
      <c r="I2350" s="250">
        <v>0</v>
      </c>
    </row>
    <row r="2351" spans="1:16" s="256" customFormat="1">
      <c r="A2351" s="336"/>
      <c r="B2351" s="44" t="s">
        <v>20</v>
      </c>
      <c r="C2351" s="85">
        <f t="shared" si="702"/>
        <v>45</v>
      </c>
      <c r="D2351" s="85">
        <v>45</v>
      </c>
      <c r="E2351" s="85">
        <v>0</v>
      </c>
      <c r="F2351" s="85">
        <v>0</v>
      </c>
      <c r="G2351" s="85">
        <v>0</v>
      </c>
      <c r="H2351" s="85">
        <v>0</v>
      </c>
      <c r="I2351" s="85">
        <v>0</v>
      </c>
      <c r="J2351" s="883"/>
      <c r="K2351" s="884"/>
      <c r="L2351" s="884"/>
    </row>
    <row r="2352" spans="1:16" s="190" customFormat="1">
      <c r="A2352" s="156" t="s">
        <v>204</v>
      </c>
      <c r="B2352" s="185" t="s">
        <v>19</v>
      </c>
      <c r="C2352" s="151">
        <f>D2352+E2352+F2352+G2352+H2352+I2352</f>
        <v>117.97</v>
      </c>
      <c r="D2352" s="151">
        <f>D2354+D2356+D2358+D2360+D2362</f>
        <v>117.97</v>
      </c>
      <c r="E2352" s="151">
        <f t="shared" ref="E2352:I2353" si="703">E2354+E2356+E2358+E2360+E2362</f>
        <v>0</v>
      </c>
      <c r="F2352" s="151">
        <f t="shared" si="703"/>
        <v>0</v>
      </c>
      <c r="G2352" s="151">
        <f t="shared" si="703"/>
        <v>0</v>
      </c>
      <c r="H2352" s="151">
        <f t="shared" si="703"/>
        <v>0</v>
      </c>
      <c r="I2352" s="151">
        <f t="shared" si="703"/>
        <v>0</v>
      </c>
    </row>
    <row r="2353" spans="1:15" s="190" customFormat="1">
      <c r="A2353" s="159"/>
      <c r="B2353" s="163" t="s">
        <v>20</v>
      </c>
      <c r="C2353" s="151">
        <f>D2353+E2353+F2353+G2353+H2353+I2353</f>
        <v>117.97</v>
      </c>
      <c r="D2353" s="151">
        <f>D2355+D2357+D2359+D2361+D2363</f>
        <v>117.97</v>
      </c>
      <c r="E2353" s="151">
        <f t="shared" si="703"/>
        <v>0</v>
      </c>
      <c r="F2353" s="151">
        <f t="shared" si="703"/>
        <v>0</v>
      </c>
      <c r="G2353" s="151">
        <f t="shared" si="703"/>
        <v>0</v>
      </c>
      <c r="H2353" s="151">
        <f t="shared" si="703"/>
        <v>0</v>
      </c>
      <c r="I2353" s="151">
        <f t="shared" si="703"/>
        <v>0</v>
      </c>
    </row>
    <row r="2354" spans="1:15" s="274" customFormat="1" ht="15">
      <c r="A2354" s="657" t="s">
        <v>293</v>
      </c>
      <c r="B2354" s="284" t="s">
        <v>19</v>
      </c>
      <c r="C2354" s="312">
        <f t="shared" ref="C2354:C2363" si="704">D2354+E2354+F2354+G2354+H2354+I2354</f>
        <v>17</v>
      </c>
      <c r="D2354" s="312">
        <v>17</v>
      </c>
      <c r="E2354" s="312">
        <v>0</v>
      </c>
      <c r="F2354" s="312">
        <v>0</v>
      </c>
      <c r="G2354" s="312">
        <v>0</v>
      </c>
      <c r="H2354" s="312">
        <v>0</v>
      </c>
      <c r="I2354" s="312">
        <v>0</v>
      </c>
      <c r="J2354" s="767"/>
      <c r="K2354" s="879"/>
      <c r="L2354" s="879"/>
      <c r="M2354" s="879"/>
      <c r="N2354" s="879"/>
      <c r="O2354" s="879"/>
    </row>
    <row r="2355" spans="1:15" s="274" customFormat="1">
      <c r="A2355" s="267"/>
      <c r="B2355" s="273" t="s">
        <v>20</v>
      </c>
      <c r="C2355" s="312">
        <f t="shared" si="704"/>
        <v>17</v>
      </c>
      <c r="D2355" s="312">
        <v>17</v>
      </c>
      <c r="E2355" s="312">
        <v>0</v>
      </c>
      <c r="F2355" s="312">
        <v>0</v>
      </c>
      <c r="G2355" s="312">
        <v>0</v>
      </c>
      <c r="H2355" s="312">
        <v>0</v>
      </c>
      <c r="I2355" s="312">
        <v>0</v>
      </c>
      <c r="J2355" s="767"/>
      <c r="K2355" s="879"/>
      <c r="L2355" s="879"/>
      <c r="M2355" s="879"/>
      <c r="N2355" s="879"/>
      <c r="O2355" s="879"/>
    </row>
    <row r="2356" spans="1:15" s="274" customFormat="1" ht="15">
      <c r="A2356" s="658" t="s">
        <v>294</v>
      </c>
      <c r="B2356" s="284" t="s">
        <v>19</v>
      </c>
      <c r="C2356" s="312">
        <f t="shared" si="704"/>
        <v>8</v>
      </c>
      <c r="D2356" s="312">
        <v>8</v>
      </c>
      <c r="E2356" s="312">
        <v>0</v>
      </c>
      <c r="F2356" s="312">
        <v>0</v>
      </c>
      <c r="G2356" s="312">
        <v>0</v>
      </c>
      <c r="H2356" s="312">
        <v>0</v>
      </c>
      <c r="I2356" s="312">
        <v>0</v>
      </c>
      <c r="J2356" s="767"/>
      <c r="K2356" s="879"/>
      <c r="L2356" s="879"/>
      <c r="M2356" s="879"/>
      <c r="N2356" s="879"/>
      <c r="O2356" s="879"/>
    </row>
    <row r="2357" spans="1:15" s="274" customFormat="1">
      <c r="A2357" s="267"/>
      <c r="B2357" s="273" t="s">
        <v>20</v>
      </c>
      <c r="C2357" s="312">
        <f t="shared" si="704"/>
        <v>8</v>
      </c>
      <c r="D2357" s="312">
        <v>8</v>
      </c>
      <c r="E2357" s="312">
        <v>0</v>
      </c>
      <c r="F2357" s="312">
        <v>0</v>
      </c>
      <c r="G2357" s="312">
        <v>0</v>
      </c>
      <c r="H2357" s="312">
        <v>0</v>
      </c>
      <c r="I2357" s="312">
        <v>0</v>
      </c>
      <c r="J2357" s="767"/>
      <c r="K2357" s="879"/>
      <c r="L2357" s="879"/>
      <c r="M2357" s="879"/>
      <c r="N2357" s="879"/>
      <c r="O2357" s="879"/>
    </row>
    <row r="2358" spans="1:15" s="274" customFormat="1" ht="25.5">
      <c r="A2358" s="659" t="s">
        <v>315</v>
      </c>
      <c r="B2358" s="284" t="s">
        <v>19</v>
      </c>
      <c r="C2358" s="312">
        <f t="shared" si="704"/>
        <v>5.47</v>
      </c>
      <c r="D2358" s="312">
        <f>0.3+5.17</f>
        <v>5.47</v>
      </c>
      <c r="E2358" s="312">
        <v>0</v>
      </c>
      <c r="F2358" s="312">
        <v>0</v>
      </c>
      <c r="G2358" s="312">
        <v>0</v>
      </c>
      <c r="H2358" s="312">
        <v>0</v>
      </c>
      <c r="I2358" s="312">
        <v>0</v>
      </c>
      <c r="J2358" s="880"/>
      <c r="K2358" s="881"/>
      <c r="L2358" s="881"/>
      <c r="M2358" s="881"/>
      <c r="N2358" s="881"/>
      <c r="O2358" s="881"/>
    </row>
    <row r="2359" spans="1:15" s="218" customFormat="1">
      <c r="A2359" s="267"/>
      <c r="B2359" s="60" t="s">
        <v>20</v>
      </c>
      <c r="C2359" s="71">
        <f t="shared" si="704"/>
        <v>5.47</v>
      </c>
      <c r="D2359" s="71">
        <f>0.3+5.17</f>
        <v>5.47</v>
      </c>
      <c r="E2359" s="71">
        <v>0</v>
      </c>
      <c r="F2359" s="71">
        <v>0</v>
      </c>
      <c r="G2359" s="71">
        <v>0</v>
      </c>
      <c r="H2359" s="71">
        <v>0</v>
      </c>
      <c r="I2359" s="71">
        <v>0</v>
      </c>
      <c r="J2359" s="882"/>
      <c r="K2359" s="881"/>
      <c r="L2359" s="881"/>
      <c r="M2359" s="881"/>
      <c r="N2359" s="881"/>
      <c r="O2359" s="881"/>
    </row>
    <row r="2360" spans="1:15" s="274" customFormat="1" ht="15">
      <c r="A2360" s="566" t="s">
        <v>567</v>
      </c>
      <c r="B2360" s="284" t="s">
        <v>19</v>
      </c>
      <c r="C2360" s="312">
        <f t="shared" si="704"/>
        <v>85</v>
      </c>
      <c r="D2360" s="312">
        <v>85</v>
      </c>
      <c r="E2360" s="312">
        <v>0</v>
      </c>
      <c r="F2360" s="312">
        <v>0</v>
      </c>
      <c r="G2360" s="312">
        <v>0</v>
      </c>
      <c r="H2360" s="312">
        <v>0</v>
      </c>
      <c r="I2360" s="312">
        <v>0</v>
      </c>
      <c r="J2360" s="767"/>
      <c r="K2360" s="879"/>
      <c r="L2360" s="879"/>
      <c r="M2360" s="879"/>
      <c r="N2360" s="879"/>
      <c r="O2360" s="879"/>
    </row>
    <row r="2361" spans="1:15" s="274" customFormat="1">
      <c r="A2361" s="267"/>
      <c r="B2361" s="273" t="s">
        <v>20</v>
      </c>
      <c r="C2361" s="312">
        <f t="shared" si="704"/>
        <v>85</v>
      </c>
      <c r="D2361" s="312">
        <v>85</v>
      </c>
      <c r="E2361" s="312">
        <v>0</v>
      </c>
      <c r="F2361" s="312">
        <v>0</v>
      </c>
      <c r="G2361" s="312">
        <v>0</v>
      </c>
      <c r="H2361" s="312">
        <v>0</v>
      </c>
      <c r="I2361" s="312">
        <v>0</v>
      </c>
      <c r="J2361" s="767"/>
      <c r="K2361" s="879"/>
      <c r="L2361" s="879"/>
      <c r="M2361" s="879"/>
      <c r="N2361" s="879"/>
      <c r="O2361" s="879"/>
    </row>
    <row r="2362" spans="1:15" s="274" customFormat="1" ht="15">
      <c r="A2362" s="566" t="s">
        <v>568</v>
      </c>
      <c r="B2362" s="284" t="s">
        <v>19</v>
      </c>
      <c r="C2362" s="312">
        <f t="shared" si="704"/>
        <v>2.5</v>
      </c>
      <c r="D2362" s="312">
        <v>2.5</v>
      </c>
      <c r="E2362" s="312">
        <v>0</v>
      </c>
      <c r="F2362" s="312">
        <v>0</v>
      </c>
      <c r="G2362" s="312">
        <v>0</v>
      </c>
      <c r="H2362" s="312">
        <v>0</v>
      </c>
      <c r="I2362" s="312">
        <v>0</v>
      </c>
      <c r="J2362" s="767"/>
      <c r="K2362" s="879"/>
      <c r="L2362" s="879"/>
      <c r="M2362" s="879"/>
      <c r="N2362" s="879"/>
      <c r="O2362" s="879"/>
    </row>
    <row r="2363" spans="1:15" s="274" customFormat="1">
      <c r="A2363" s="267"/>
      <c r="B2363" s="273" t="s">
        <v>20</v>
      </c>
      <c r="C2363" s="312">
        <f t="shared" si="704"/>
        <v>2.5</v>
      </c>
      <c r="D2363" s="312">
        <v>2.5</v>
      </c>
      <c r="E2363" s="312">
        <v>0</v>
      </c>
      <c r="F2363" s="312">
        <v>0</v>
      </c>
      <c r="G2363" s="312">
        <v>0</v>
      </c>
      <c r="H2363" s="312">
        <v>0</v>
      </c>
      <c r="I2363" s="312">
        <v>0</v>
      </c>
      <c r="J2363" s="767"/>
      <c r="K2363" s="879"/>
      <c r="L2363" s="879"/>
      <c r="M2363" s="879"/>
      <c r="N2363" s="879"/>
      <c r="O2363" s="879"/>
    </row>
    <row r="2364" spans="1:15" s="350" customFormat="1">
      <c r="A2364" s="356" t="s">
        <v>205</v>
      </c>
      <c r="B2364" s="295" t="s">
        <v>19</v>
      </c>
      <c r="C2364" s="378">
        <f>D2364+E2364+F2364+G2364+H2364+I2364</f>
        <v>194.13</v>
      </c>
      <c r="D2364" s="378">
        <f>D2366+D2368</f>
        <v>194.13</v>
      </c>
      <c r="E2364" s="378">
        <f t="shared" ref="E2364:I2364" si="705">E2366+E2368</f>
        <v>0</v>
      </c>
      <c r="F2364" s="378">
        <f t="shared" si="705"/>
        <v>0</v>
      </c>
      <c r="G2364" s="378">
        <f t="shared" si="705"/>
        <v>0</v>
      </c>
      <c r="H2364" s="378">
        <f t="shared" si="705"/>
        <v>0</v>
      </c>
      <c r="I2364" s="378">
        <f t="shared" si="705"/>
        <v>0</v>
      </c>
      <c r="J2364" s="661"/>
      <c r="K2364" s="662"/>
      <c r="L2364" s="662"/>
      <c r="M2364" s="662"/>
      <c r="N2364" s="662"/>
    </row>
    <row r="2365" spans="1:15" s="350" customFormat="1">
      <c r="A2365" s="297"/>
      <c r="B2365" s="296" t="s">
        <v>20</v>
      </c>
      <c r="C2365" s="378">
        <f>D2365+E2365+F2365+G2365+H2365+I2365</f>
        <v>194.13</v>
      </c>
      <c r="D2365" s="378">
        <f>D2367+D2369</f>
        <v>194.13</v>
      </c>
      <c r="E2365" s="378">
        <f t="shared" ref="E2365:I2365" si="706">E2367+E2369</f>
        <v>0</v>
      </c>
      <c r="F2365" s="378">
        <f t="shared" si="706"/>
        <v>0</v>
      </c>
      <c r="G2365" s="378">
        <f t="shared" si="706"/>
        <v>0</v>
      </c>
      <c r="H2365" s="378">
        <f t="shared" si="706"/>
        <v>0</v>
      </c>
      <c r="I2365" s="378">
        <f t="shared" si="706"/>
        <v>0</v>
      </c>
      <c r="J2365" s="661"/>
      <c r="K2365" s="662"/>
      <c r="L2365" s="662"/>
      <c r="M2365" s="662"/>
      <c r="N2365" s="662"/>
    </row>
    <row r="2366" spans="1:15" s="274" customFormat="1" ht="15">
      <c r="A2366" s="660" t="s">
        <v>255</v>
      </c>
      <c r="B2366" s="284" t="s">
        <v>19</v>
      </c>
      <c r="C2366" s="312">
        <f t="shared" ref="C2366:C2369" si="707">D2366+E2366+F2366+G2366+H2366+I2366</f>
        <v>174.5</v>
      </c>
      <c r="D2366" s="312">
        <v>174.5</v>
      </c>
      <c r="E2366" s="312">
        <v>0</v>
      </c>
      <c r="F2366" s="312">
        <v>0</v>
      </c>
      <c r="G2366" s="312">
        <v>0</v>
      </c>
      <c r="H2366" s="312">
        <v>0</v>
      </c>
      <c r="I2366" s="312">
        <v>0</v>
      </c>
      <c r="J2366" s="767" t="s">
        <v>334</v>
      </c>
      <c r="K2366" s="879"/>
      <c r="L2366" s="879"/>
      <c r="M2366" s="879"/>
      <c r="N2366" s="879"/>
      <c r="O2366" s="879"/>
    </row>
    <row r="2367" spans="1:15" s="274" customFormat="1">
      <c r="A2367" s="267"/>
      <c r="B2367" s="273" t="s">
        <v>20</v>
      </c>
      <c r="C2367" s="312">
        <f t="shared" si="707"/>
        <v>174.5</v>
      </c>
      <c r="D2367" s="312">
        <v>174.5</v>
      </c>
      <c r="E2367" s="312">
        <v>0</v>
      </c>
      <c r="F2367" s="312">
        <v>0</v>
      </c>
      <c r="G2367" s="312">
        <v>0</v>
      </c>
      <c r="H2367" s="312">
        <v>0</v>
      </c>
      <c r="I2367" s="312">
        <v>0</v>
      </c>
      <c r="J2367" s="767"/>
      <c r="K2367" s="879"/>
      <c r="L2367" s="879"/>
      <c r="M2367" s="879"/>
      <c r="N2367" s="879"/>
      <c r="O2367" s="879"/>
    </row>
    <row r="2368" spans="1:15" s="274" customFormat="1" ht="30" customHeight="1">
      <c r="A2368" s="663" t="s">
        <v>333</v>
      </c>
      <c r="B2368" s="284" t="s">
        <v>19</v>
      </c>
      <c r="C2368" s="312">
        <f t="shared" si="707"/>
        <v>19.63</v>
      </c>
      <c r="D2368" s="312">
        <v>19.63</v>
      </c>
      <c r="E2368" s="312">
        <v>0</v>
      </c>
      <c r="F2368" s="312">
        <v>0</v>
      </c>
      <c r="G2368" s="312">
        <v>0</v>
      </c>
      <c r="H2368" s="312">
        <v>0</v>
      </c>
      <c r="I2368" s="312">
        <v>0</v>
      </c>
      <c r="J2368" s="880" t="s">
        <v>640</v>
      </c>
      <c r="K2368" s="881"/>
      <c r="L2368" s="881"/>
      <c r="M2368" s="881"/>
      <c r="N2368" s="881"/>
      <c r="O2368" s="881"/>
    </row>
    <row r="2369" spans="1:16" s="218" customFormat="1">
      <c r="A2369" s="267"/>
      <c r="B2369" s="60" t="s">
        <v>20</v>
      </c>
      <c r="C2369" s="71">
        <f t="shared" si="707"/>
        <v>19.63</v>
      </c>
      <c r="D2369" s="71">
        <v>19.63</v>
      </c>
      <c r="E2369" s="71">
        <v>0</v>
      </c>
      <c r="F2369" s="71">
        <v>0</v>
      </c>
      <c r="G2369" s="71">
        <v>0</v>
      </c>
      <c r="H2369" s="71">
        <v>0</v>
      </c>
      <c r="I2369" s="71">
        <v>0</v>
      </c>
      <c r="J2369" s="882"/>
      <c r="K2369" s="881"/>
      <c r="L2369" s="881"/>
      <c r="M2369" s="881"/>
      <c r="N2369" s="881"/>
      <c r="O2369" s="881"/>
    </row>
    <row r="2370" spans="1:16" s="147" customFormat="1">
      <c r="A2370" s="283" t="s">
        <v>198</v>
      </c>
      <c r="B2370" s="160" t="s">
        <v>19</v>
      </c>
      <c r="C2370" s="146">
        <f>D2370+E2370+F2370+G2370+H2370+I2370</f>
        <v>177.13</v>
      </c>
      <c r="D2370" s="146">
        <f>D2372</f>
        <v>177.13</v>
      </c>
      <c r="E2370" s="146">
        <f t="shared" ref="E2370:I2370" si="708">E2372</f>
        <v>0</v>
      </c>
      <c r="F2370" s="146">
        <f t="shared" si="708"/>
        <v>0</v>
      </c>
      <c r="G2370" s="146">
        <f t="shared" si="708"/>
        <v>0</v>
      </c>
      <c r="H2370" s="146">
        <f t="shared" si="708"/>
        <v>0</v>
      </c>
      <c r="I2370" s="146">
        <f t="shared" si="708"/>
        <v>0</v>
      </c>
      <c r="J2370" s="359"/>
      <c r="K2370" s="360"/>
      <c r="L2370" s="360"/>
      <c r="M2370" s="360"/>
      <c r="N2370" s="360"/>
    </row>
    <row r="2371" spans="1:16" s="147" customFormat="1">
      <c r="A2371" s="177"/>
      <c r="B2371" s="161" t="s">
        <v>20</v>
      </c>
      <c r="C2371" s="146">
        <f>D2371+E2371+F2371+G2371+H2371+I2371</f>
        <v>177.13</v>
      </c>
      <c r="D2371" s="146">
        <f>D2373</f>
        <v>177.13</v>
      </c>
      <c r="E2371" s="146">
        <f t="shared" ref="E2371:I2371" si="709">E2373</f>
        <v>0</v>
      </c>
      <c r="F2371" s="146">
        <f t="shared" si="709"/>
        <v>0</v>
      </c>
      <c r="G2371" s="146">
        <f t="shared" si="709"/>
        <v>0</v>
      </c>
      <c r="H2371" s="146">
        <f t="shared" si="709"/>
        <v>0</v>
      </c>
      <c r="I2371" s="146">
        <f t="shared" si="709"/>
        <v>0</v>
      </c>
      <c r="J2371" s="359"/>
      <c r="K2371" s="360"/>
      <c r="L2371" s="360"/>
      <c r="M2371" s="360"/>
      <c r="N2371" s="360"/>
    </row>
    <row r="2372" spans="1:16" s="274" customFormat="1" ht="25.5">
      <c r="A2372" s="664" t="s">
        <v>529</v>
      </c>
      <c r="B2372" s="284" t="s">
        <v>19</v>
      </c>
      <c r="C2372" s="312">
        <f t="shared" ref="C2372:C2373" si="710">D2372+E2372+F2372+G2372+H2372+I2372</f>
        <v>177.13</v>
      </c>
      <c r="D2372" s="312">
        <v>177.13</v>
      </c>
      <c r="E2372" s="312">
        <v>0</v>
      </c>
      <c r="F2372" s="312">
        <v>0</v>
      </c>
      <c r="G2372" s="312">
        <v>0</v>
      </c>
      <c r="H2372" s="312">
        <v>0</v>
      </c>
      <c r="I2372" s="312">
        <v>0</v>
      </c>
      <c r="J2372" s="880"/>
      <c r="K2372" s="881"/>
      <c r="L2372" s="881"/>
      <c r="M2372" s="881"/>
      <c r="N2372" s="881"/>
      <c r="O2372" s="881"/>
    </row>
    <row r="2373" spans="1:16" s="218" customFormat="1">
      <c r="A2373" s="267"/>
      <c r="B2373" s="60" t="s">
        <v>20</v>
      </c>
      <c r="C2373" s="71">
        <f t="shared" si="710"/>
        <v>177.13</v>
      </c>
      <c r="D2373" s="71">
        <v>177.13</v>
      </c>
      <c r="E2373" s="71">
        <v>0</v>
      </c>
      <c r="F2373" s="71">
        <v>0</v>
      </c>
      <c r="G2373" s="71">
        <v>0</v>
      </c>
      <c r="H2373" s="71">
        <v>0</v>
      </c>
      <c r="I2373" s="71">
        <v>0</v>
      </c>
      <c r="J2373" s="882"/>
      <c r="K2373" s="881"/>
      <c r="L2373" s="881"/>
      <c r="M2373" s="881"/>
      <c r="N2373" s="881"/>
      <c r="O2373" s="881"/>
    </row>
    <row r="2374" spans="1:16" s="147" customFormat="1" ht="14.25">
      <c r="A2374" s="415" t="s">
        <v>284</v>
      </c>
      <c r="B2374" s="160" t="s">
        <v>19</v>
      </c>
      <c r="C2374" s="146">
        <f>D2374+E2374+F2374+G2374+H2374+I2374</f>
        <v>430</v>
      </c>
      <c r="D2374" s="146">
        <f>D2376+D2378</f>
        <v>80</v>
      </c>
      <c r="E2374" s="146">
        <f t="shared" ref="E2374:I2374" si="711">E2376+E2378</f>
        <v>350</v>
      </c>
      <c r="F2374" s="146">
        <f t="shared" si="711"/>
        <v>0</v>
      </c>
      <c r="G2374" s="146">
        <f t="shared" si="711"/>
        <v>0</v>
      </c>
      <c r="H2374" s="146">
        <f t="shared" si="711"/>
        <v>0</v>
      </c>
      <c r="I2374" s="146">
        <f t="shared" si="711"/>
        <v>0</v>
      </c>
      <c r="J2374" s="359"/>
      <c r="K2374" s="360"/>
      <c r="L2374" s="360"/>
      <c r="M2374" s="360"/>
      <c r="N2374" s="360"/>
    </row>
    <row r="2375" spans="1:16" s="147" customFormat="1">
      <c r="A2375" s="177"/>
      <c r="B2375" s="161" t="s">
        <v>20</v>
      </c>
      <c r="C2375" s="146">
        <f>D2375+E2375+F2375+G2375+H2375+I2375</f>
        <v>430</v>
      </c>
      <c r="D2375" s="146">
        <f>D2377+D2379</f>
        <v>80</v>
      </c>
      <c r="E2375" s="146">
        <f t="shared" ref="E2375:I2375" si="712">E2377+E2379</f>
        <v>350</v>
      </c>
      <c r="F2375" s="146">
        <f t="shared" si="712"/>
        <v>0</v>
      </c>
      <c r="G2375" s="146">
        <f t="shared" si="712"/>
        <v>0</v>
      </c>
      <c r="H2375" s="146">
        <f t="shared" si="712"/>
        <v>0</v>
      </c>
      <c r="I2375" s="146">
        <f t="shared" si="712"/>
        <v>0</v>
      </c>
      <c r="J2375" s="359"/>
      <c r="K2375" s="360"/>
      <c r="L2375" s="360"/>
      <c r="M2375" s="360"/>
      <c r="N2375" s="360"/>
    </row>
    <row r="2376" spans="1:16" s="274" customFormat="1" ht="25.5" customHeight="1">
      <c r="A2376" s="665" t="s">
        <v>541</v>
      </c>
      <c r="B2376" s="284" t="s">
        <v>19</v>
      </c>
      <c r="C2376" s="312">
        <f t="shared" ref="C2376:C2393" si="713">D2376+E2376+F2376+G2376+H2376+I2376</f>
        <v>80</v>
      </c>
      <c r="D2376" s="312">
        <v>80</v>
      </c>
      <c r="E2376" s="312">
        <v>0</v>
      </c>
      <c r="F2376" s="312">
        <v>0</v>
      </c>
      <c r="G2376" s="312">
        <v>0</v>
      </c>
      <c r="H2376" s="312">
        <v>0</v>
      </c>
      <c r="I2376" s="312">
        <v>0</v>
      </c>
      <c r="J2376" s="767"/>
      <c r="K2376" s="879"/>
      <c r="L2376" s="879"/>
      <c r="M2376" s="879"/>
      <c r="N2376" s="879"/>
      <c r="O2376" s="879"/>
    </row>
    <row r="2377" spans="1:16" s="274" customFormat="1">
      <c r="A2377" s="267"/>
      <c r="B2377" s="273" t="s">
        <v>20</v>
      </c>
      <c r="C2377" s="312">
        <f t="shared" si="713"/>
        <v>80</v>
      </c>
      <c r="D2377" s="312">
        <v>80</v>
      </c>
      <c r="E2377" s="312">
        <v>0</v>
      </c>
      <c r="F2377" s="312">
        <v>0</v>
      </c>
      <c r="G2377" s="312">
        <v>0</v>
      </c>
      <c r="H2377" s="312">
        <v>0</v>
      </c>
      <c r="I2377" s="312">
        <v>0</v>
      </c>
      <c r="J2377" s="767"/>
      <c r="K2377" s="879"/>
      <c r="L2377" s="879"/>
      <c r="M2377" s="879"/>
      <c r="N2377" s="879"/>
      <c r="O2377" s="879"/>
    </row>
    <row r="2378" spans="1:16" s="274" customFormat="1" ht="14.25" customHeight="1">
      <c r="A2378" s="679" t="s">
        <v>1015</v>
      </c>
      <c r="B2378" s="284" t="s">
        <v>19</v>
      </c>
      <c r="C2378" s="312">
        <f t="shared" ref="C2378:C2379" si="714">D2378+E2378+F2378+G2378+H2378+I2378</f>
        <v>350</v>
      </c>
      <c r="D2378" s="312">
        <v>0</v>
      </c>
      <c r="E2378" s="312">
        <v>350</v>
      </c>
      <c r="F2378" s="312">
        <v>0</v>
      </c>
      <c r="G2378" s="312">
        <v>0</v>
      </c>
      <c r="H2378" s="312">
        <v>0</v>
      </c>
      <c r="I2378" s="312">
        <v>0</v>
      </c>
      <c r="J2378" s="880"/>
      <c r="K2378" s="881"/>
      <c r="L2378" s="881"/>
      <c r="M2378" s="881"/>
      <c r="N2378" s="881"/>
      <c r="O2378" s="881"/>
    </row>
    <row r="2379" spans="1:16" s="218" customFormat="1">
      <c r="A2379" s="267"/>
      <c r="B2379" s="60" t="s">
        <v>20</v>
      </c>
      <c r="C2379" s="71">
        <f t="shared" si="714"/>
        <v>350</v>
      </c>
      <c r="D2379" s="71">
        <v>0</v>
      </c>
      <c r="E2379" s="71">
        <v>350</v>
      </c>
      <c r="F2379" s="71">
        <v>0</v>
      </c>
      <c r="G2379" s="71">
        <v>0</v>
      </c>
      <c r="H2379" s="71">
        <v>0</v>
      </c>
      <c r="I2379" s="71">
        <v>0</v>
      </c>
      <c r="J2379" s="882"/>
      <c r="K2379" s="881"/>
      <c r="L2379" s="881"/>
      <c r="M2379" s="881"/>
      <c r="N2379" s="881"/>
      <c r="O2379" s="881"/>
    </row>
    <row r="2380" spans="1:16" s="147" customFormat="1" ht="25.5">
      <c r="A2380" s="178" t="s">
        <v>331</v>
      </c>
      <c r="B2380" s="160" t="s">
        <v>19</v>
      </c>
      <c r="C2380" s="146">
        <f t="shared" si="713"/>
        <v>158</v>
      </c>
      <c r="D2380" s="146">
        <f>D2382+D2384+D2386+D2388</f>
        <v>35</v>
      </c>
      <c r="E2380" s="146">
        <f t="shared" ref="E2380:I2380" si="715">E2382+E2384+E2386+E2388</f>
        <v>123</v>
      </c>
      <c r="F2380" s="146">
        <f t="shared" si="715"/>
        <v>0</v>
      </c>
      <c r="G2380" s="146">
        <f t="shared" si="715"/>
        <v>0</v>
      </c>
      <c r="H2380" s="146">
        <f t="shared" si="715"/>
        <v>0</v>
      </c>
      <c r="I2380" s="146">
        <f t="shared" si="715"/>
        <v>0</v>
      </c>
    </row>
    <row r="2381" spans="1:16" s="147" customFormat="1">
      <c r="A2381" s="177"/>
      <c r="B2381" s="161" t="s">
        <v>20</v>
      </c>
      <c r="C2381" s="146">
        <f t="shared" si="713"/>
        <v>158</v>
      </c>
      <c r="D2381" s="146">
        <f>D2383+D2385+D2387+D2389</f>
        <v>35</v>
      </c>
      <c r="E2381" s="146">
        <f t="shared" ref="E2381:I2381" si="716">E2383+E2385+E2387+E2389</f>
        <v>123</v>
      </c>
      <c r="F2381" s="146">
        <f t="shared" si="716"/>
        <v>0</v>
      </c>
      <c r="G2381" s="146">
        <f t="shared" si="716"/>
        <v>0</v>
      </c>
      <c r="H2381" s="146">
        <f t="shared" si="716"/>
        <v>0</v>
      </c>
      <c r="I2381" s="146">
        <f t="shared" si="716"/>
        <v>0</v>
      </c>
    </row>
    <row r="2382" spans="1:16" s="322" customFormat="1" ht="15">
      <c r="A2382" s="594" t="s">
        <v>332</v>
      </c>
      <c r="B2382" s="440" t="s">
        <v>19</v>
      </c>
      <c r="C2382" s="250">
        <f t="shared" si="713"/>
        <v>11</v>
      </c>
      <c r="D2382" s="250">
        <v>11</v>
      </c>
      <c r="E2382" s="250">
        <v>0</v>
      </c>
      <c r="F2382" s="250">
        <v>0</v>
      </c>
      <c r="G2382" s="250">
        <v>0</v>
      </c>
      <c r="H2382" s="250">
        <v>0</v>
      </c>
      <c r="I2382" s="250">
        <v>0</v>
      </c>
      <c r="J2382" s="891"/>
      <c r="K2382" s="892"/>
      <c r="L2382" s="892"/>
      <c r="M2382" s="892"/>
      <c r="N2382" s="892"/>
      <c r="O2382" s="874"/>
      <c r="P2382" s="874"/>
    </row>
    <row r="2383" spans="1:16" s="322" customFormat="1">
      <c r="A2383" s="323"/>
      <c r="B2383" s="272" t="s">
        <v>20</v>
      </c>
      <c r="C2383" s="250">
        <f t="shared" si="713"/>
        <v>11</v>
      </c>
      <c r="D2383" s="250">
        <v>11</v>
      </c>
      <c r="E2383" s="250">
        <v>0</v>
      </c>
      <c r="F2383" s="250">
        <v>0</v>
      </c>
      <c r="G2383" s="250">
        <v>0</v>
      </c>
      <c r="H2383" s="250">
        <v>0</v>
      </c>
      <c r="I2383" s="250">
        <v>0</v>
      </c>
      <c r="J2383" s="891"/>
      <c r="K2383" s="892"/>
      <c r="L2383" s="892"/>
      <c r="M2383" s="892"/>
      <c r="N2383" s="892"/>
      <c r="O2383" s="874"/>
      <c r="P2383" s="874"/>
    </row>
    <row r="2384" spans="1:16" s="322" customFormat="1" ht="15">
      <c r="A2384" s="593" t="s">
        <v>473</v>
      </c>
      <c r="B2384" s="440" t="s">
        <v>19</v>
      </c>
      <c r="C2384" s="250">
        <f t="shared" si="713"/>
        <v>24</v>
      </c>
      <c r="D2384" s="250">
        <v>24</v>
      </c>
      <c r="E2384" s="250">
        <v>0</v>
      </c>
      <c r="F2384" s="250">
        <v>0</v>
      </c>
      <c r="G2384" s="250">
        <v>0</v>
      </c>
      <c r="H2384" s="250">
        <v>0</v>
      </c>
      <c r="I2384" s="250">
        <v>0</v>
      </c>
      <c r="J2384" s="891"/>
      <c r="K2384" s="892"/>
      <c r="L2384" s="892"/>
      <c r="M2384" s="892"/>
      <c r="N2384" s="892"/>
      <c r="O2384" s="874"/>
      <c r="P2384" s="874"/>
    </row>
    <row r="2385" spans="1:16" s="322" customFormat="1">
      <c r="A2385" s="323"/>
      <c r="B2385" s="272" t="s">
        <v>20</v>
      </c>
      <c r="C2385" s="250">
        <f t="shared" si="713"/>
        <v>24</v>
      </c>
      <c r="D2385" s="250">
        <v>24</v>
      </c>
      <c r="E2385" s="250">
        <v>0</v>
      </c>
      <c r="F2385" s="250">
        <v>0</v>
      </c>
      <c r="G2385" s="250">
        <v>0</v>
      </c>
      <c r="H2385" s="250">
        <v>0</v>
      </c>
      <c r="I2385" s="250">
        <v>0</v>
      </c>
      <c r="J2385" s="891"/>
      <c r="K2385" s="892"/>
      <c r="L2385" s="892"/>
      <c r="M2385" s="892"/>
      <c r="N2385" s="892"/>
      <c r="O2385" s="874"/>
      <c r="P2385" s="874"/>
    </row>
    <row r="2386" spans="1:16" s="322" customFormat="1" ht="17.25" customHeight="1">
      <c r="A2386" s="437" t="s">
        <v>954</v>
      </c>
      <c r="B2386" s="440" t="s">
        <v>19</v>
      </c>
      <c r="C2386" s="250">
        <f t="shared" ref="C2386:C2387" si="717">D2386+E2386+F2386+G2386+H2386+I2386</f>
        <v>30</v>
      </c>
      <c r="D2386" s="250">
        <v>0</v>
      </c>
      <c r="E2386" s="250">
        <v>30</v>
      </c>
      <c r="F2386" s="250">
        <v>0</v>
      </c>
      <c r="G2386" s="250">
        <v>0</v>
      </c>
      <c r="H2386" s="250">
        <v>0</v>
      </c>
      <c r="I2386" s="250">
        <v>0</v>
      </c>
      <c r="J2386" s="891"/>
      <c r="K2386" s="892"/>
      <c r="L2386" s="892"/>
      <c r="M2386" s="892"/>
      <c r="N2386" s="892"/>
      <c r="O2386" s="874"/>
      <c r="P2386" s="874"/>
    </row>
    <row r="2387" spans="1:16" s="322" customFormat="1">
      <c r="A2387" s="323"/>
      <c r="B2387" s="272" t="s">
        <v>20</v>
      </c>
      <c r="C2387" s="250">
        <f t="shared" si="717"/>
        <v>30</v>
      </c>
      <c r="D2387" s="250">
        <v>0</v>
      </c>
      <c r="E2387" s="250">
        <v>30</v>
      </c>
      <c r="F2387" s="250">
        <v>0</v>
      </c>
      <c r="G2387" s="250">
        <v>0</v>
      </c>
      <c r="H2387" s="250">
        <v>0</v>
      </c>
      <c r="I2387" s="250">
        <v>0</v>
      </c>
      <c r="J2387" s="891"/>
      <c r="K2387" s="892"/>
      <c r="L2387" s="892"/>
      <c r="M2387" s="892"/>
      <c r="N2387" s="892"/>
      <c r="O2387" s="874"/>
      <c r="P2387" s="874"/>
    </row>
    <row r="2388" spans="1:16" s="322" customFormat="1" ht="15">
      <c r="A2388" s="666" t="s">
        <v>955</v>
      </c>
      <c r="B2388" s="440" t="s">
        <v>19</v>
      </c>
      <c r="C2388" s="250">
        <f t="shared" ref="C2388:C2389" si="718">D2388+E2388+F2388+G2388+H2388+I2388</f>
        <v>93</v>
      </c>
      <c r="D2388" s="250">
        <v>0</v>
      </c>
      <c r="E2388" s="250">
        <v>93</v>
      </c>
      <c r="F2388" s="250">
        <v>0</v>
      </c>
      <c r="G2388" s="250">
        <v>0</v>
      </c>
      <c r="H2388" s="250">
        <v>0</v>
      </c>
      <c r="I2388" s="250">
        <v>0</v>
      </c>
      <c r="J2388" s="889"/>
      <c r="K2388" s="890"/>
      <c r="L2388" s="890"/>
      <c r="M2388" s="890"/>
      <c r="N2388" s="890"/>
      <c r="O2388" s="690"/>
      <c r="P2388" s="690"/>
    </row>
    <row r="2389" spans="1:16" s="256" customFormat="1">
      <c r="A2389" s="323"/>
      <c r="B2389" s="272" t="s">
        <v>20</v>
      </c>
      <c r="C2389" s="101">
        <f t="shared" si="718"/>
        <v>93</v>
      </c>
      <c r="D2389" s="85">
        <v>0</v>
      </c>
      <c r="E2389" s="85">
        <v>93</v>
      </c>
      <c r="F2389" s="85">
        <v>0</v>
      </c>
      <c r="G2389" s="85">
        <v>0</v>
      </c>
      <c r="H2389" s="85">
        <v>0</v>
      </c>
      <c r="I2389" s="85">
        <v>0</v>
      </c>
      <c r="J2389" s="889"/>
      <c r="K2389" s="890"/>
      <c r="L2389" s="890"/>
      <c r="M2389" s="890"/>
      <c r="N2389" s="890"/>
      <c r="O2389" s="690"/>
      <c r="P2389" s="690"/>
    </row>
    <row r="2390" spans="1:16" s="147" customFormat="1" ht="25.5">
      <c r="A2390" s="501" t="s">
        <v>560</v>
      </c>
      <c r="B2390" s="160" t="s">
        <v>19</v>
      </c>
      <c r="C2390" s="146">
        <f t="shared" si="713"/>
        <v>1249</v>
      </c>
      <c r="D2390" s="146">
        <f>D2392</f>
        <v>0</v>
      </c>
      <c r="E2390" s="146">
        <f t="shared" ref="E2390:I2391" si="719">E2392</f>
        <v>1249</v>
      </c>
      <c r="F2390" s="146">
        <f t="shared" si="719"/>
        <v>0</v>
      </c>
      <c r="G2390" s="146">
        <f t="shared" si="719"/>
        <v>0</v>
      </c>
      <c r="H2390" s="146">
        <f t="shared" si="719"/>
        <v>0</v>
      </c>
      <c r="I2390" s="146">
        <f t="shared" si="719"/>
        <v>0</v>
      </c>
    </row>
    <row r="2391" spans="1:16" s="147" customFormat="1">
      <c r="A2391" s="177"/>
      <c r="B2391" s="161" t="s">
        <v>20</v>
      </c>
      <c r="C2391" s="146">
        <f t="shared" si="713"/>
        <v>1249</v>
      </c>
      <c r="D2391" s="146">
        <f>D2393</f>
        <v>0</v>
      </c>
      <c r="E2391" s="146">
        <f t="shared" si="719"/>
        <v>1249</v>
      </c>
      <c r="F2391" s="146">
        <f t="shared" si="719"/>
        <v>0</v>
      </c>
      <c r="G2391" s="146">
        <f t="shared" si="719"/>
        <v>0</v>
      </c>
      <c r="H2391" s="146">
        <f t="shared" si="719"/>
        <v>0</v>
      </c>
      <c r="I2391" s="146">
        <f t="shared" si="719"/>
        <v>0</v>
      </c>
    </row>
    <row r="2392" spans="1:16" s="322" customFormat="1" ht="30">
      <c r="A2392" s="593" t="s">
        <v>561</v>
      </c>
      <c r="B2392" s="440" t="s">
        <v>19</v>
      </c>
      <c r="C2392" s="250">
        <f t="shared" si="713"/>
        <v>1249</v>
      </c>
      <c r="D2392" s="250">
        <v>0</v>
      </c>
      <c r="E2392" s="250">
        <v>1249</v>
      </c>
      <c r="F2392" s="250">
        <v>0</v>
      </c>
      <c r="G2392" s="250">
        <v>0</v>
      </c>
      <c r="H2392" s="250">
        <v>0</v>
      </c>
      <c r="I2392" s="250">
        <v>0</v>
      </c>
      <c r="J2392" s="889"/>
      <c r="K2392" s="890"/>
      <c r="L2392" s="890"/>
      <c r="M2392" s="890"/>
      <c r="N2392" s="890"/>
      <c r="O2392" s="690"/>
      <c r="P2392" s="690"/>
    </row>
    <row r="2393" spans="1:16" s="256" customFormat="1">
      <c r="A2393" s="323"/>
      <c r="B2393" s="272" t="s">
        <v>20</v>
      </c>
      <c r="C2393" s="101">
        <f t="shared" si="713"/>
        <v>1249</v>
      </c>
      <c r="D2393" s="85">
        <v>0</v>
      </c>
      <c r="E2393" s="85">
        <v>1249</v>
      </c>
      <c r="F2393" s="85">
        <v>0</v>
      </c>
      <c r="G2393" s="85">
        <v>0</v>
      </c>
      <c r="H2393" s="85">
        <v>0</v>
      </c>
      <c r="I2393" s="85">
        <v>0</v>
      </c>
      <c r="J2393" s="889"/>
      <c r="K2393" s="890"/>
      <c r="L2393" s="890"/>
      <c r="M2393" s="890"/>
      <c r="N2393" s="890"/>
      <c r="O2393" s="690"/>
      <c r="P2393" s="690"/>
    </row>
    <row r="2394" spans="1:16" s="190" customFormat="1">
      <c r="A2394" s="52" t="s">
        <v>60</v>
      </c>
      <c r="B2394" s="185" t="s">
        <v>19</v>
      </c>
      <c r="C2394" s="151">
        <f t="shared" si="691"/>
        <v>13635.810000000001</v>
      </c>
      <c r="D2394" s="151">
        <f t="shared" ref="D2394:I2395" si="720">D2396+D2404+D2414+D2418</f>
        <v>3465.8100000000004</v>
      </c>
      <c r="E2394" s="151">
        <f t="shared" si="720"/>
        <v>9608</v>
      </c>
      <c r="F2394" s="151">
        <f t="shared" si="720"/>
        <v>0</v>
      </c>
      <c r="G2394" s="151">
        <f t="shared" si="720"/>
        <v>0</v>
      </c>
      <c r="H2394" s="151">
        <f t="shared" si="720"/>
        <v>0</v>
      </c>
      <c r="I2394" s="151">
        <f t="shared" si="720"/>
        <v>562</v>
      </c>
      <c r="J2394" s="359"/>
      <c r="K2394" s="360"/>
      <c r="L2394" s="360"/>
      <c r="M2394" s="360"/>
      <c r="N2394" s="360"/>
    </row>
    <row r="2395" spans="1:16" s="190" customFormat="1">
      <c r="A2395" s="164"/>
      <c r="B2395" s="163" t="s">
        <v>20</v>
      </c>
      <c r="C2395" s="151">
        <f t="shared" si="691"/>
        <v>13635.810000000001</v>
      </c>
      <c r="D2395" s="151">
        <f t="shared" si="720"/>
        <v>3465.8100000000004</v>
      </c>
      <c r="E2395" s="151">
        <f t="shared" si="720"/>
        <v>9608</v>
      </c>
      <c r="F2395" s="151">
        <f t="shared" si="720"/>
        <v>0</v>
      </c>
      <c r="G2395" s="151">
        <f t="shared" si="720"/>
        <v>0</v>
      </c>
      <c r="H2395" s="151">
        <f t="shared" si="720"/>
        <v>0</v>
      </c>
      <c r="I2395" s="151">
        <f t="shared" si="720"/>
        <v>562</v>
      </c>
    </row>
    <row r="2396" spans="1:16" s="190" customFormat="1">
      <c r="A2396" s="114" t="s">
        <v>63</v>
      </c>
      <c r="B2396" s="185" t="s">
        <v>19</v>
      </c>
      <c r="C2396" s="151">
        <f t="shared" si="691"/>
        <v>1428</v>
      </c>
      <c r="D2396" s="151">
        <f>D2398+D2400+D2402</f>
        <v>474</v>
      </c>
      <c r="E2396" s="151">
        <f t="shared" ref="E2396:I2396" si="721">E2398+E2400+E2402</f>
        <v>908</v>
      </c>
      <c r="F2396" s="151">
        <f t="shared" si="721"/>
        <v>0</v>
      </c>
      <c r="G2396" s="151">
        <f t="shared" si="721"/>
        <v>0</v>
      </c>
      <c r="H2396" s="151">
        <f t="shared" si="721"/>
        <v>0</v>
      </c>
      <c r="I2396" s="151">
        <f t="shared" si="721"/>
        <v>46</v>
      </c>
    </row>
    <row r="2397" spans="1:16" s="190" customFormat="1">
      <c r="A2397" s="203"/>
      <c r="B2397" s="163" t="s">
        <v>20</v>
      </c>
      <c r="C2397" s="151">
        <f t="shared" si="691"/>
        <v>1428</v>
      </c>
      <c r="D2397" s="151">
        <f>D2399+D2401+D2403</f>
        <v>474</v>
      </c>
      <c r="E2397" s="151">
        <f t="shared" ref="E2397:I2397" si="722">E2399+E2401+E2403</f>
        <v>908</v>
      </c>
      <c r="F2397" s="151">
        <f t="shared" si="722"/>
        <v>0</v>
      </c>
      <c r="G2397" s="151">
        <f t="shared" si="722"/>
        <v>0</v>
      </c>
      <c r="H2397" s="151">
        <f t="shared" si="722"/>
        <v>0</v>
      </c>
      <c r="I2397" s="151">
        <f t="shared" si="722"/>
        <v>46</v>
      </c>
    </row>
    <row r="2398" spans="1:16" s="275" customFormat="1" ht="25.5">
      <c r="A2398" s="494" t="s">
        <v>160</v>
      </c>
      <c r="B2398" s="284" t="s">
        <v>19</v>
      </c>
      <c r="C2398" s="312">
        <f t="shared" ref="C2398:C2403" si="723">D2398+E2398+F2398+G2398+H2398+I2398</f>
        <v>325</v>
      </c>
      <c r="D2398" s="312">
        <v>279</v>
      </c>
      <c r="E2398" s="312">
        <v>0</v>
      </c>
      <c r="F2398" s="312">
        <v>0</v>
      </c>
      <c r="G2398" s="312">
        <v>0</v>
      </c>
      <c r="H2398" s="312">
        <v>0</v>
      </c>
      <c r="I2398" s="312">
        <f>325-279</f>
        <v>46</v>
      </c>
    </row>
    <row r="2399" spans="1:16" s="253" customFormat="1">
      <c r="A2399" s="484"/>
      <c r="B2399" s="273" t="s">
        <v>20</v>
      </c>
      <c r="C2399" s="95">
        <f t="shared" si="723"/>
        <v>325</v>
      </c>
      <c r="D2399" s="95">
        <v>279</v>
      </c>
      <c r="E2399" s="71">
        <v>0</v>
      </c>
      <c r="F2399" s="95">
        <v>0</v>
      </c>
      <c r="G2399" s="95">
        <v>0</v>
      </c>
      <c r="H2399" s="95">
        <v>0</v>
      </c>
      <c r="I2399" s="95">
        <f>325-279</f>
        <v>46</v>
      </c>
    </row>
    <row r="2400" spans="1:16" s="274" customFormat="1" ht="15">
      <c r="A2400" s="594" t="s">
        <v>504</v>
      </c>
      <c r="B2400" s="284" t="s">
        <v>19</v>
      </c>
      <c r="C2400" s="312">
        <f t="shared" si="723"/>
        <v>195</v>
      </c>
      <c r="D2400" s="312">
        <v>195</v>
      </c>
      <c r="E2400" s="312">
        <v>0</v>
      </c>
      <c r="F2400" s="312">
        <v>0</v>
      </c>
      <c r="G2400" s="312">
        <v>0</v>
      </c>
      <c r="H2400" s="312">
        <v>0</v>
      </c>
      <c r="I2400" s="312">
        <v>0</v>
      </c>
    </row>
    <row r="2401" spans="1:16" s="274" customFormat="1">
      <c r="A2401" s="557"/>
      <c r="B2401" s="273" t="s">
        <v>20</v>
      </c>
      <c r="C2401" s="312">
        <f t="shared" si="723"/>
        <v>195</v>
      </c>
      <c r="D2401" s="312">
        <v>195</v>
      </c>
      <c r="E2401" s="312">
        <v>0</v>
      </c>
      <c r="F2401" s="312">
        <v>0</v>
      </c>
      <c r="G2401" s="312">
        <v>0</v>
      </c>
      <c r="H2401" s="312">
        <v>0</v>
      </c>
      <c r="I2401" s="312">
        <v>0</v>
      </c>
    </row>
    <row r="2402" spans="1:16" s="274" customFormat="1" ht="25.5">
      <c r="A2402" s="678" t="s">
        <v>1013</v>
      </c>
      <c r="B2402" s="284" t="s">
        <v>19</v>
      </c>
      <c r="C2402" s="312">
        <f t="shared" si="723"/>
        <v>908</v>
      </c>
      <c r="D2402" s="312">
        <v>0</v>
      </c>
      <c r="E2402" s="312">
        <v>908</v>
      </c>
      <c r="F2402" s="312">
        <v>0</v>
      </c>
      <c r="G2402" s="312">
        <v>0</v>
      </c>
      <c r="H2402" s="312">
        <v>0</v>
      </c>
      <c r="I2402" s="312">
        <v>0</v>
      </c>
    </row>
    <row r="2403" spans="1:16" s="274" customFormat="1">
      <c r="A2403" s="557"/>
      <c r="B2403" s="273" t="s">
        <v>20</v>
      </c>
      <c r="C2403" s="312">
        <f t="shared" si="723"/>
        <v>908</v>
      </c>
      <c r="D2403" s="312">
        <v>0</v>
      </c>
      <c r="E2403" s="312">
        <v>908</v>
      </c>
      <c r="F2403" s="312">
        <v>0</v>
      </c>
      <c r="G2403" s="312">
        <v>0</v>
      </c>
      <c r="H2403" s="312">
        <v>0</v>
      </c>
      <c r="I2403" s="312">
        <v>0</v>
      </c>
    </row>
    <row r="2404" spans="1:16" s="147" customFormat="1">
      <c r="A2404" s="175" t="s">
        <v>3</v>
      </c>
      <c r="B2404" s="160" t="s">
        <v>19</v>
      </c>
      <c r="C2404" s="146">
        <f t="shared" si="691"/>
        <v>11887.11</v>
      </c>
      <c r="D2404" s="146">
        <f>D2406+D2408+D2410+D2412</f>
        <v>2671.11</v>
      </c>
      <c r="E2404" s="146">
        <f t="shared" ref="E2404:I2405" si="724">E2406+E2408+E2410+E2412</f>
        <v>8700</v>
      </c>
      <c r="F2404" s="146">
        <f t="shared" si="724"/>
        <v>0</v>
      </c>
      <c r="G2404" s="146">
        <f t="shared" si="724"/>
        <v>0</v>
      </c>
      <c r="H2404" s="146">
        <f t="shared" si="724"/>
        <v>0</v>
      </c>
      <c r="I2404" s="146">
        <f t="shared" si="724"/>
        <v>516</v>
      </c>
    </row>
    <row r="2405" spans="1:16" s="147" customFormat="1">
      <c r="A2405" s="177"/>
      <c r="B2405" s="161" t="s">
        <v>20</v>
      </c>
      <c r="C2405" s="146">
        <f t="shared" si="691"/>
        <v>11887.11</v>
      </c>
      <c r="D2405" s="146">
        <f>D2407+D2409+D2411+D2413</f>
        <v>2671.11</v>
      </c>
      <c r="E2405" s="146">
        <f t="shared" si="724"/>
        <v>8700</v>
      </c>
      <c r="F2405" s="146">
        <f t="shared" si="724"/>
        <v>0</v>
      </c>
      <c r="G2405" s="146">
        <f t="shared" si="724"/>
        <v>0</v>
      </c>
      <c r="H2405" s="146">
        <f t="shared" si="724"/>
        <v>0</v>
      </c>
      <c r="I2405" s="146">
        <f t="shared" si="724"/>
        <v>516</v>
      </c>
    </row>
    <row r="2406" spans="1:16" s="274" customFormat="1" ht="17.25" customHeight="1">
      <c r="A2406" s="394" t="s">
        <v>206</v>
      </c>
      <c r="B2406" s="284" t="s">
        <v>19</v>
      </c>
      <c r="C2406" s="312">
        <f t="shared" si="691"/>
        <v>6900</v>
      </c>
      <c r="D2406" s="312">
        <v>0</v>
      </c>
      <c r="E2406" s="312">
        <v>6900</v>
      </c>
      <c r="F2406" s="312">
        <v>0</v>
      </c>
      <c r="G2406" s="312">
        <v>0</v>
      </c>
      <c r="H2406" s="312">
        <v>0</v>
      </c>
      <c r="I2406" s="312">
        <v>0</v>
      </c>
      <c r="J2406" s="886"/>
      <c r="K2406" s="885"/>
      <c r="L2406" s="885"/>
      <c r="M2406" s="885"/>
      <c r="N2406" s="885"/>
      <c r="O2406" s="885"/>
      <c r="P2406" s="885"/>
    </row>
    <row r="2407" spans="1:16" s="274" customFormat="1">
      <c r="A2407" s="557"/>
      <c r="B2407" s="273" t="s">
        <v>20</v>
      </c>
      <c r="C2407" s="312">
        <f t="shared" si="691"/>
        <v>6900</v>
      </c>
      <c r="D2407" s="312">
        <v>0</v>
      </c>
      <c r="E2407" s="312">
        <v>6900</v>
      </c>
      <c r="F2407" s="312">
        <v>0</v>
      </c>
      <c r="G2407" s="312">
        <v>0</v>
      </c>
      <c r="H2407" s="312">
        <v>0</v>
      </c>
      <c r="I2407" s="312">
        <v>0</v>
      </c>
      <c r="J2407" s="886"/>
      <c r="K2407" s="885"/>
      <c r="L2407" s="885"/>
      <c r="M2407" s="885"/>
      <c r="N2407" s="885"/>
      <c r="O2407" s="885"/>
      <c r="P2407" s="885"/>
    </row>
    <row r="2408" spans="1:16" s="274" customFormat="1" ht="16.5" customHeight="1">
      <c r="A2408" s="667" t="s">
        <v>207</v>
      </c>
      <c r="B2408" s="284" t="s">
        <v>19</v>
      </c>
      <c r="C2408" s="312">
        <f t="shared" si="691"/>
        <v>4165</v>
      </c>
      <c r="D2408" s="312">
        <v>1849</v>
      </c>
      <c r="E2408" s="312">
        <v>1800</v>
      </c>
      <c r="F2408" s="312">
        <v>0</v>
      </c>
      <c r="G2408" s="312">
        <v>0</v>
      </c>
      <c r="H2408" s="312">
        <v>0</v>
      </c>
      <c r="I2408" s="312">
        <f>4165-1849-1800</f>
        <v>516</v>
      </c>
      <c r="J2408" s="886"/>
      <c r="K2408" s="885"/>
      <c r="L2408" s="885"/>
      <c r="M2408" s="885"/>
      <c r="N2408" s="885"/>
      <c r="O2408" s="885"/>
      <c r="P2408" s="885"/>
    </row>
    <row r="2409" spans="1:16" s="274" customFormat="1">
      <c r="A2409" s="557"/>
      <c r="B2409" s="273" t="s">
        <v>20</v>
      </c>
      <c r="C2409" s="312">
        <f t="shared" si="691"/>
        <v>4165</v>
      </c>
      <c r="D2409" s="312">
        <v>1849</v>
      </c>
      <c r="E2409" s="312">
        <v>1800</v>
      </c>
      <c r="F2409" s="312">
        <v>0</v>
      </c>
      <c r="G2409" s="312">
        <v>0</v>
      </c>
      <c r="H2409" s="312">
        <v>0</v>
      </c>
      <c r="I2409" s="312">
        <f>4165-1849-1800</f>
        <v>516</v>
      </c>
      <c r="J2409" s="886"/>
      <c r="K2409" s="885"/>
      <c r="L2409" s="885"/>
      <c r="M2409" s="885"/>
      <c r="N2409" s="885"/>
      <c r="O2409" s="885"/>
      <c r="P2409" s="885"/>
    </row>
    <row r="2410" spans="1:16" s="274" customFormat="1" ht="16.5" customHeight="1">
      <c r="A2410" s="446" t="s">
        <v>258</v>
      </c>
      <c r="B2410" s="284" t="s">
        <v>19</v>
      </c>
      <c r="C2410" s="312">
        <f t="shared" si="691"/>
        <v>372.11</v>
      </c>
      <c r="D2410" s="312">
        <v>372.11</v>
      </c>
      <c r="E2410" s="312">
        <v>0</v>
      </c>
      <c r="F2410" s="312">
        <v>0</v>
      </c>
      <c r="G2410" s="312">
        <v>0</v>
      </c>
      <c r="H2410" s="312">
        <v>0</v>
      </c>
      <c r="I2410" s="312">
        <v>0</v>
      </c>
      <c r="J2410" s="886"/>
      <c r="K2410" s="885"/>
      <c r="L2410" s="885"/>
      <c r="M2410" s="885"/>
      <c r="N2410" s="885"/>
      <c r="O2410" s="885"/>
      <c r="P2410" s="885"/>
    </row>
    <row r="2411" spans="1:16" s="274" customFormat="1">
      <c r="A2411" s="557"/>
      <c r="B2411" s="273" t="s">
        <v>20</v>
      </c>
      <c r="C2411" s="312">
        <f t="shared" si="691"/>
        <v>372.11</v>
      </c>
      <c r="D2411" s="312">
        <v>372.11</v>
      </c>
      <c r="E2411" s="312">
        <v>0</v>
      </c>
      <c r="F2411" s="312">
        <v>0</v>
      </c>
      <c r="G2411" s="312">
        <v>0</v>
      </c>
      <c r="H2411" s="312">
        <v>0</v>
      </c>
      <c r="I2411" s="312">
        <v>0</v>
      </c>
      <c r="J2411" s="886"/>
      <c r="K2411" s="885"/>
      <c r="L2411" s="885"/>
      <c r="M2411" s="885"/>
      <c r="N2411" s="885"/>
      <c r="O2411" s="885"/>
      <c r="P2411" s="885"/>
    </row>
    <row r="2412" spans="1:16" s="274" customFormat="1" ht="16.5" customHeight="1">
      <c r="A2412" s="393" t="s">
        <v>258</v>
      </c>
      <c r="B2412" s="284" t="s">
        <v>19</v>
      </c>
      <c r="C2412" s="312">
        <f t="shared" si="691"/>
        <v>450</v>
      </c>
      <c r="D2412" s="312">
        <v>450</v>
      </c>
      <c r="E2412" s="312">
        <v>0</v>
      </c>
      <c r="F2412" s="312">
        <v>0</v>
      </c>
      <c r="G2412" s="312">
        <v>0</v>
      </c>
      <c r="H2412" s="312">
        <v>0</v>
      </c>
      <c r="I2412" s="312">
        <v>0</v>
      </c>
      <c r="J2412" s="886"/>
      <c r="K2412" s="885"/>
      <c r="L2412" s="885"/>
      <c r="M2412" s="885"/>
      <c r="N2412" s="885"/>
      <c r="O2412" s="885"/>
      <c r="P2412" s="885"/>
    </row>
    <row r="2413" spans="1:16" s="274" customFormat="1">
      <c r="A2413" s="484"/>
      <c r="B2413" s="273" t="s">
        <v>20</v>
      </c>
      <c r="C2413" s="312">
        <f t="shared" si="691"/>
        <v>450</v>
      </c>
      <c r="D2413" s="312">
        <v>450</v>
      </c>
      <c r="E2413" s="312">
        <v>0</v>
      </c>
      <c r="F2413" s="312">
        <v>0</v>
      </c>
      <c r="G2413" s="312">
        <v>0</v>
      </c>
      <c r="H2413" s="312">
        <v>0</v>
      </c>
      <c r="I2413" s="312">
        <v>0</v>
      </c>
      <c r="J2413" s="886"/>
      <c r="K2413" s="885"/>
      <c r="L2413" s="885"/>
      <c r="M2413" s="885"/>
      <c r="N2413" s="885"/>
      <c r="O2413" s="885"/>
      <c r="P2413" s="885"/>
    </row>
    <row r="2414" spans="1:16" s="350" customFormat="1" ht="25.5">
      <c r="A2414" s="502" t="s">
        <v>560</v>
      </c>
      <c r="B2414" s="295" t="s">
        <v>19</v>
      </c>
      <c r="C2414" s="378">
        <f t="shared" si="691"/>
        <v>148.4</v>
      </c>
      <c r="D2414" s="378">
        <f>D2416</f>
        <v>148.4</v>
      </c>
      <c r="E2414" s="378">
        <f t="shared" ref="E2414:I2415" si="725">E2416</f>
        <v>0</v>
      </c>
      <c r="F2414" s="378">
        <f t="shared" si="725"/>
        <v>0</v>
      </c>
      <c r="G2414" s="378">
        <f t="shared" si="725"/>
        <v>0</v>
      </c>
      <c r="H2414" s="378">
        <f t="shared" si="725"/>
        <v>0</v>
      </c>
      <c r="I2414" s="378">
        <f t="shared" si="725"/>
        <v>0</v>
      </c>
    </row>
    <row r="2415" spans="1:16" s="350" customFormat="1">
      <c r="A2415" s="297"/>
      <c r="B2415" s="296" t="s">
        <v>20</v>
      </c>
      <c r="C2415" s="378">
        <f t="shared" si="691"/>
        <v>148.4</v>
      </c>
      <c r="D2415" s="378">
        <f>D2417</f>
        <v>148.4</v>
      </c>
      <c r="E2415" s="378">
        <f t="shared" si="725"/>
        <v>0</v>
      </c>
      <c r="F2415" s="378">
        <f t="shared" si="725"/>
        <v>0</v>
      </c>
      <c r="G2415" s="378">
        <f t="shared" si="725"/>
        <v>0</v>
      </c>
      <c r="H2415" s="378">
        <f t="shared" si="725"/>
        <v>0</v>
      </c>
      <c r="I2415" s="378">
        <f t="shared" si="725"/>
        <v>0</v>
      </c>
    </row>
    <row r="2416" spans="1:16" s="322" customFormat="1">
      <c r="A2416" s="260" t="s">
        <v>261</v>
      </c>
      <c r="B2416" s="440" t="s">
        <v>19</v>
      </c>
      <c r="C2416" s="250">
        <f t="shared" ref="C2416:C2421" si="726">D2416+E2416+F2416+G2416+H2416+I2416</f>
        <v>148.4</v>
      </c>
      <c r="D2416" s="250">
        <v>148.4</v>
      </c>
      <c r="E2416" s="250">
        <v>0</v>
      </c>
      <c r="F2416" s="250">
        <v>0</v>
      </c>
      <c r="G2416" s="250">
        <v>0</v>
      </c>
      <c r="H2416" s="250">
        <v>0</v>
      </c>
      <c r="I2416" s="250">
        <v>0</v>
      </c>
      <c r="J2416" s="737" t="s">
        <v>646</v>
      </c>
      <c r="K2416" s="786"/>
      <c r="L2416" s="786"/>
      <c r="M2416" s="786"/>
      <c r="N2416" s="786"/>
    </row>
    <row r="2417" spans="1:14" s="274" customFormat="1">
      <c r="A2417" s="484"/>
      <c r="B2417" s="273" t="s">
        <v>20</v>
      </c>
      <c r="C2417" s="312">
        <f t="shared" si="726"/>
        <v>148.4</v>
      </c>
      <c r="D2417" s="312">
        <v>148.4</v>
      </c>
      <c r="E2417" s="312">
        <v>0</v>
      </c>
      <c r="F2417" s="312">
        <v>0</v>
      </c>
      <c r="G2417" s="312">
        <v>0</v>
      </c>
      <c r="H2417" s="312">
        <v>0</v>
      </c>
      <c r="I2417" s="312">
        <v>0</v>
      </c>
      <c r="J2417" s="737"/>
      <c r="K2417" s="786"/>
      <c r="L2417" s="786"/>
      <c r="M2417" s="786"/>
      <c r="N2417" s="786"/>
    </row>
    <row r="2418" spans="1:14" s="350" customFormat="1">
      <c r="A2418" s="276" t="s">
        <v>204</v>
      </c>
      <c r="B2418" s="295" t="s">
        <v>19</v>
      </c>
      <c r="C2418" s="378">
        <f t="shared" si="726"/>
        <v>172.3</v>
      </c>
      <c r="D2418" s="378">
        <f>D2420</f>
        <v>172.3</v>
      </c>
      <c r="E2418" s="378">
        <f t="shared" ref="E2418:I2419" si="727">E2420</f>
        <v>0</v>
      </c>
      <c r="F2418" s="378">
        <f t="shared" si="727"/>
        <v>0</v>
      </c>
      <c r="G2418" s="378">
        <f t="shared" si="727"/>
        <v>0</v>
      </c>
      <c r="H2418" s="378">
        <f t="shared" si="727"/>
        <v>0</v>
      </c>
      <c r="I2418" s="378">
        <f t="shared" si="727"/>
        <v>0</v>
      </c>
    </row>
    <row r="2419" spans="1:14" s="350" customFormat="1">
      <c r="A2419" s="297"/>
      <c r="B2419" s="296" t="s">
        <v>20</v>
      </c>
      <c r="C2419" s="378">
        <f t="shared" si="726"/>
        <v>172.3</v>
      </c>
      <c r="D2419" s="378">
        <f>D2421</f>
        <v>172.3</v>
      </c>
      <c r="E2419" s="378">
        <f t="shared" si="727"/>
        <v>0</v>
      </c>
      <c r="F2419" s="378">
        <f t="shared" si="727"/>
        <v>0</v>
      </c>
      <c r="G2419" s="378">
        <f t="shared" si="727"/>
        <v>0</v>
      </c>
      <c r="H2419" s="378">
        <f t="shared" si="727"/>
        <v>0</v>
      </c>
      <c r="I2419" s="378">
        <f t="shared" si="727"/>
        <v>0</v>
      </c>
    </row>
    <row r="2420" spans="1:14" s="275" customFormat="1" ht="15">
      <c r="A2420" s="441" t="s">
        <v>257</v>
      </c>
      <c r="B2420" s="284" t="s">
        <v>19</v>
      </c>
      <c r="C2420" s="312">
        <f t="shared" si="726"/>
        <v>172.3</v>
      </c>
      <c r="D2420" s="312">
        <v>172.3</v>
      </c>
      <c r="E2420" s="312">
        <v>0</v>
      </c>
      <c r="F2420" s="312">
        <v>0</v>
      </c>
      <c r="G2420" s="312">
        <v>0</v>
      </c>
      <c r="H2420" s="312">
        <v>0</v>
      </c>
      <c r="I2420" s="312">
        <v>0</v>
      </c>
      <c r="J2420" s="747"/>
      <c r="K2420" s="749"/>
      <c r="L2420" s="749"/>
      <c r="M2420" s="749"/>
      <c r="N2420" s="749"/>
    </row>
    <row r="2421" spans="1:14" s="274" customFormat="1">
      <c r="A2421" s="484"/>
      <c r="B2421" s="273" t="s">
        <v>20</v>
      </c>
      <c r="C2421" s="312">
        <f t="shared" si="726"/>
        <v>172.3</v>
      </c>
      <c r="D2421" s="312">
        <v>172.3</v>
      </c>
      <c r="E2421" s="312">
        <v>0</v>
      </c>
      <c r="F2421" s="312">
        <v>0</v>
      </c>
      <c r="G2421" s="312">
        <v>0</v>
      </c>
      <c r="H2421" s="312">
        <v>0</v>
      </c>
      <c r="I2421" s="312">
        <v>0</v>
      </c>
      <c r="J2421" s="747"/>
      <c r="K2421" s="749"/>
      <c r="L2421" s="749"/>
      <c r="M2421" s="749"/>
      <c r="N2421" s="749"/>
    </row>
    <row r="2422" spans="1:14">
      <c r="A2422" s="877" t="s">
        <v>492</v>
      </c>
      <c r="B2422" s="878"/>
      <c r="C2422" s="823"/>
      <c r="D2422" s="823"/>
      <c r="E2422" s="823"/>
      <c r="F2422" s="823"/>
      <c r="G2422" s="823"/>
      <c r="H2422" s="823"/>
      <c r="I2422" s="824"/>
    </row>
    <row r="2423" spans="1:14">
      <c r="A2423" s="64" t="s">
        <v>22</v>
      </c>
      <c r="B2423" s="59" t="s">
        <v>19</v>
      </c>
      <c r="C2423" s="57">
        <f t="shared" ref="C2423:C2464" si="728">D2423+E2423+F2423+G2423+H2423+I2423</f>
        <v>2324.4</v>
      </c>
      <c r="D2423" s="71">
        <f t="shared" ref="D2423:I2430" si="729">D2425</f>
        <v>145.17000000000002</v>
      </c>
      <c r="E2423" s="71">
        <f t="shared" si="729"/>
        <v>1791</v>
      </c>
      <c r="F2423" s="71">
        <f t="shared" si="729"/>
        <v>0</v>
      </c>
      <c r="G2423" s="71">
        <f t="shared" si="729"/>
        <v>0</v>
      </c>
      <c r="H2423" s="71">
        <f t="shared" si="729"/>
        <v>0</v>
      </c>
      <c r="I2423" s="71">
        <f t="shared" si="729"/>
        <v>388.23</v>
      </c>
    </row>
    <row r="2424" spans="1:14">
      <c r="A2424" s="68" t="s">
        <v>46</v>
      </c>
      <c r="B2424" s="60" t="s">
        <v>20</v>
      </c>
      <c r="C2424" s="57">
        <f t="shared" si="728"/>
        <v>2324.4</v>
      </c>
      <c r="D2424" s="71">
        <f t="shared" si="729"/>
        <v>145.17000000000002</v>
      </c>
      <c r="E2424" s="71">
        <f t="shared" si="729"/>
        <v>1791</v>
      </c>
      <c r="F2424" s="71">
        <f t="shared" si="729"/>
        <v>0</v>
      </c>
      <c r="G2424" s="71">
        <f t="shared" si="729"/>
        <v>0</v>
      </c>
      <c r="H2424" s="71">
        <f t="shared" si="729"/>
        <v>0</v>
      </c>
      <c r="I2424" s="71">
        <f t="shared" si="729"/>
        <v>388.23</v>
      </c>
    </row>
    <row r="2425" spans="1:14">
      <c r="A2425" s="52" t="s">
        <v>34</v>
      </c>
      <c r="B2425" s="61" t="s">
        <v>19</v>
      </c>
      <c r="C2425" s="57">
        <f t="shared" si="728"/>
        <v>2324.4</v>
      </c>
      <c r="D2425" s="71">
        <f t="shared" si="729"/>
        <v>145.17000000000002</v>
      </c>
      <c r="E2425" s="71">
        <f t="shared" si="729"/>
        <v>1791</v>
      </c>
      <c r="F2425" s="71">
        <f t="shared" si="729"/>
        <v>0</v>
      </c>
      <c r="G2425" s="71">
        <f t="shared" si="729"/>
        <v>0</v>
      </c>
      <c r="H2425" s="71">
        <f t="shared" si="729"/>
        <v>0</v>
      </c>
      <c r="I2425" s="71">
        <f t="shared" si="729"/>
        <v>388.23</v>
      </c>
    </row>
    <row r="2426" spans="1:14">
      <c r="A2426" s="14" t="s">
        <v>49</v>
      </c>
      <c r="B2426" s="60" t="s">
        <v>20</v>
      </c>
      <c r="C2426" s="57">
        <f t="shared" si="728"/>
        <v>2324.4</v>
      </c>
      <c r="D2426" s="71">
        <f t="shared" si="729"/>
        <v>145.17000000000002</v>
      </c>
      <c r="E2426" s="71">
        <f t="shared" si="729"/>
        <v>1791</v>
      </c>
      <c r="F2426" s="71">
        <f t="shared" si="729"/>
        <v>0</v>
      </c>
      <c r="G2426" s="71">
        <f t="shared" si="729"/>
        <v>0</v>
      </c>
      <c r="H2426" s="71">
        <f t="shared" si="729"/>
        <v>0</v>
      </c>
      <c r="I2426" s="71">
        <f t="shared" si="729"/>
        <v>388.23</v>
      </c>
    </row>
    <row r="2427" spans="1:14">
      <c r="A2427" s="21" t="s">
        <v>76</v>
      </c>
      <c r="B2427" s="8" t="s">
        <v>19</v>
      </c>
      <c r="C2427" s="57">
        <f t="shared" si="728"/>
        <v>2324.4</v>
      </c>
      <c r="D2427" s="71">
        <f>D2429+D2463</f>
        <v>145.17000000000002</v>
      </c>
      <c r="E2427" s="71">
        <f t="shared" ref="E2427:I2427" si="730">E2429+E2463</f>
        <v>1791</v>
      </c>
      <c r="F2427" s="71">
        <f t="shared" si="730"/>
        <v>0</v>
      </c>
      <c r="G2427" s="71">
        <f t="shared" si="730"/>
        <v>0</v>
      </c>
      <c r="H2427" s="71">
        <f t="shared" si="730"/>
        <v>0</v>
      </c>
      <c r="I2427" s="71">
        <f t="shared" si="730"/>
        <v>388.23</v>
      </c>
    </row>
    <row r="2428" spans="1:14">
      <c r="A2428" s="18"/>
      <c r="B2428" s="202" t="s">
        <v>20</v>
      </c>
      <c r="C2428" s="57">
        <f t="shared" si="728"/>
        <v>2324.4</v>
      </c>
      <c r="D2428" s="71">
        <f>D2430+D2464</f>
        <v>145.17000000000002</v>
      </c>
      <c r="E2428" s="71">
        <f t="shared" ref="E2428:I2428" si="731">E2430+E2464</f>
        <v>1791</v>
      </c>
      <c r="F2428" s="71">
        <f t="shared" si="731"/>
        <v>0</v>
      </c>
      <c r="G2428" s="71">
        <f t="shared" si="731"/>
        <v>0</v>
      </c>
      <c r="H2428" s="71">
        <f t="shared" si="731"/>
        <v>0</v>
      </c>
      <c r="I2428" s="71">
        <f t="shared" si="731"/>
        <v>388.23</v>
      </c>
    </row>
    <row r="2429" spans="1:14">
      <c r="A2429" s="21" t="s">
        <v>59</v>
      </c>
      <c r="B2429" s="8" t="s">
        <v>19</v>
      </c>
      <c r="C2429" s="57">
        <f t="shared" si="728"/>
        <v>2172.4</v>
      </c>
      <c r="D2429" s="71">
        <f>D2431</f>
        <v>145.17000000000002</v>
      </c>
      <c r="E2429" s="71">
        <f t="shared" si="729"/>
        <v>1639</v>
      </c>
      <c r="F2429" s="71">
        <f t="shared" si="729"/>
        <v>0</v>
      </c>
      <c r="G2429" s="71">
        <f t="shared" si="729"/>
        <v>0</v>
      </c>
      <c r="H2429" s="71">
        <f t="shared" si="729"/>
        <v>0</v>
      </c>
      <c r="I2429" s="71">
        <f t="shared" si="729"/>
        <v>388.23</v>
      </c>
    </row>
    <row r="2430" spans="1:14">
      <c r="A2430" s="18"/>
      <c r="B2430" s="202" t="s">
        <v>20</v>
      </c>
      <c r="C2430" s="57">
        <f t="shared" si="728"/>
        <v>2172.4</v>
      </c>
      <c r="D2430" s="71">
        <f>D2432</f>
        <v>145.17000000000002</v>
      </c>
      <c r="E2430" s="71">
        <f t="shared" si="729"/>
        <v>1639</v>
      </c>
      <c r="F2430" s="71">
        <f t="shared" si="729"/>
        <v>0</v>
      </c>
      <c r="G2430" s="71">
        <f t="shared" si="729"/>
        <v>0</v>
      </c>
      <c r="H2430" s="71">
        <f t="shared" si="729"/>
        <v>0</v>
      </c>
      <c r="I2430" s="71">
        <f t="shared" si="729"/>
        <v>388.23</v>
      </c>
    </row>
    <row r="2431" spans="1:14" s="251" customFormat="1" ht="16.5" customHeight="1">
      <c r="A2431" s="21" t="s">
        <v>61</v>
      </c>
      <c r="B2431" s="61" t="s">
        <v>19</v>
      </c>
      <c r="C2431" s="95">
        <f t="shared" si="728"/>
        <v>2172.4</v>
      </c>
      <c r="D2431" s="95">
        <f t="shared" ref="D2431:I2432" si="732">D2433+D2459</f>
        <v>145.17000000000002</v>
      </c>
      <c r="E2431" s="95">
        <f t="shared" si="732"/>
        <v>1639</v>
      </c>
      <c r="F2431" s="95">
        <f t="shared" si="732"/>
        <v>0</v>
      </c>
      <c r="G2431" s="95">
        <f t="shared" si="732"/>
        <v>0</v>
      </c>
      <c r="H2431" s="95">
        <f t="shared" si="732"/>
        <v>0</v>
      </c>
      <c r="I2431" s="95">
        <f t="shared" si="732"/>
        <v>388.23</v>
      </c>
    </row>
    <row r="2432" spans="1:14" s="251" customFormat="1">
      <c r="A2432" s="18"/>
      <c r="B2432" s="60" t="s">
        <v>20</v>
      </c>
      <c r="C2432" s="95">
        <f t="shared" si="728"/>
        <v>2172.4</v>
      </c>
      <c r="D2432" s="95">
        <f t="shared" si="732"/>
        <v>145.17000000000002</v>
      </c>
      <c r="E2432" s="95">
        <f t="shared" si="732"/>
        <v>1639</v>
      </c>
      <c r="F2432" s="95">
        <f t="shared" si="732"/>
        <v>0</v>
      </c>
      <c r="G2432" s="95">
        <f t="shared" si="732"/>
        <v>0</v>
      </c>
      <c r="H2432" s="95">
        <f t="shared" si="732"/>
        <v>0</v>
      </c>
      <c r="I2432" s="95">
        <f t="shared" si="732"/>
        <v>388.23</v>
      </c>
    </row>
    <row r="2433" spans="1:9" s="251" customFormat="1" ht="16.5" customHeight="1">
      <c r="A2433" s="92" t="s">
        <v>93</v>
      </c>
      <c r="B2433" s="234" t="s">
        <v>19</v>
      </c>
      <c r="C2433" s="95">
        <f t="shared" si="728"/>
        <v>1783.4</v>
      </c>
      <c r="D2433" s="95">
        <f>D2435+D2437+D2439+D2441+D2443+D2445+D2447+D2449+D2451+D2453+D2455+D2457</f>
        <v>144.4</v>
      </c>
      <c r="E2433" s="95">
        <f t="shared" ref="E2433:I2433" si="733">E2435+E2437+E2439+E2441+E2443+E2445+E2447+E2449+E2451+E2453+E2455+E2457</f>
        <v>1639</v>
      </c>
      <c r="F2433" s="95">
        <f t="shared" si="733"/>
        <v>0</v>
      </c>
      <c r="G2433" s="95">
        <f t="shared" si="733"/>
        <v>0</v>
      </c>
      <c r="H2433" s="95">
        <f t="shared" si="733"/>
        <v>0</v>
      </c>
      <c r="I2433" s="95">
        <f t="shared" si="733"/>
        <v>0</v>
      </c>
    </row>
    <row r="2434" spans="1:9" s="251" customFormat="1">
      <c r="A2434" s="49"/>
      <c r="B2434" s="236" t="s">
        <v>20</v>
      </c>
      <c r="C2434" s="95">
        <f t="shared" si="728"/>
        <v>1783.4</v>
      </c>
      <c r="D2434" s="95">
        <f>D2436+D2438+D2440+D2442+D2444+D2446+D2448+D2450+D2452+D2454+D2456+D2458</f>
        <v>144.4</v>
      </c>
      <c r="E2434" s="95">
        <f t="shared" ref="E2434:I2434" si="734">E2436+E2438+E2440+E2442+E2444+E2446+E2448+E2450+E2452+E2454+E2456+E2458</f>
        <v>1639</v>
      </c>
      <c r="F2434" s="95">
        <f t="shared" si="734"/>
        <v>0</v>
      </c>
      <c r="G2434" s="95">
        <f t="shared" si="734"/>
        <v>0</v>
      </c>
      <c r="H2434" s="95">
        <f t="shared" si="734"/>
        <v>0</v>
      </c>
      <c r="I2434" s="95">
        <f t="shared" si="734"/>
        <v>0</v>
      </c>
    </row>
    <row r="2435" spans="1:9" s="147" customFormat="1" ht="16.5" customHeight="1">
      <c r="A2435" s="216" t="s">
        <v>147</v>
      </c>
      <c r="B2435" s="284" t="s">
        <v>19</v>
      </c>
      <c r="C2435" s="95">
        <f t="shared" si="728"/>
        <v>24</v>
      </c>
      <c r="D2435" s="95">
        <v>24</v>
      </c>
      <c r="E2435" s="71">
        <v>0</v>
      </c>
      <c r="F2435" s="95">
        <v>0</v>
      </c>
      <c r="G2435" s="95">
        <v>0</v>
      </c>
      <c r="H2435" s="95">
        <v>0</v>
      </c>
      <c r="I2435" s="95">
        <v>0</v>
      </c>
    </row>
    <row r="2436" spans="1:9" s="147" customFormat="1">
      <c r="A2436" s="297"/>
      <c r="B2436" s="273" t="s">
        <v>20</v>
      </c>
      <c r="C2436" s="95">
        <f t="shared" si="728"/>
        <v>24</v>
      </c>
      <c r="D2436" s="95">
        <v>24</v>
      </c>
      <c r="E2436" s="71">
        <v>0</v>
      </c>
      <c r="F2436" s="95">
        <v>0</v>
      </c>
      <c r="G2436" s="95">
        <v>0</v>
      </c>
      <c r="H2436" s="95">
        <v>0</v>
      </c>
      <c r="I2436" s="95">
        <v>0</v>
      </c>
    </row>
    <row r="2437" spans="1:9" s="147" customFormat="1" ht="30" customHeight="1">
      <c r="A2437" s="216" t="s">
        <v>148</v>
      </c>
      <c r="B2437" s="284" t="s">
        <v>19</v>
      </c>
      <c r="C2437" s="95">
        <f t="shared" si="728"/>
        <v>13</v>
      </c>
      <c r="D2437" s="95">
        <v>13</v>
      </c>
      <c r="E2437" s="71">
        <v>0</v>
      </c>
      <c r="F2437" s="95">
        <v>0</v>
      </c>
      <c r="G2437" s="95">
        <v>0</v>
      </c>
      <c r="H2437" s="95">
        <v>0</v>
      </c>
      <c r="I2437" s="95">
        <v>0</v>
      </c>
    </row>
    <row r="2438" spans="1:9" s="147" customFormat="1">
      <c r="A2438" s="297"/>
      <c r="B2438" s="273" t="s">
        <v>20</v>
      </c>
      <c r="C2438" s="95">
        <f t="shared" si="728"/>
        <v>13</v>
      </c>
      <c r="D2438" s="95">
        <v>13</v>
      </c>
      <c r="E2438" s="71">
        <v>0</v>
      </c>
      <c r="F2438" s="95">
        <v>0</v>
      </c>
      <c r="G2438" s="95">
        <v>0</v>
      </c>
      <c r="H2438" s="95">
        <v>0</v>
      </c>
      <c r="I2438" s="95">
        <v>0</v>
      </c>
    </row>
    <row r="2439" spans="1:9" s="147" customFormat="1" ht="25.5" customHeight="1">
      <c r="A2439" s="298" t="s">
        <v>150</v>
      </c>
      <c r="B2439" s="70" t="s">
        <v>19</v>
      </c>
      <c r="C2439" s="95">
        <f t="shared" si="728"/>
        <v>17</v>
      </c>
      <c r="D2439" s="95">
        <v>17</v>
      </c>
      <c r="E2439" s="71">
        <v>0</v>
      </c>
      <c r="F2439" s="95">
        <v>0</v>
      </c>
      <c r="G2439" s="95">
        <v>0</v>
      </c>
      <c r="H2439" s="95">
        <v>0</v>
      </c>
      <c r="I2439" s="95">
        <v>0</v>
      </c>
    </row>
    <row r="2440" spans="1:9" s="147" customFormat="1">
      <c r="A2440" s="68"/>
      <c r="B2440" s="69" t="s">
        <v>20</v>
      </c>
      <c r="C2440" s="95">
        <f t="shared" si="728"/>
        <v>17</v>
      </c>
      <c r="D2440" s="95">
        <v>17</v>
      </c>
      <c r="E2440" s="71">
        <v>0</v>
      </c>
      <c r="F2440" s="95">
        <v>0</v>
      </c>
      <c r="G2440" s="95">
        <v>0</v>
      </c>
      <c r="H2440" s="95">
        <v>0</v>
      </c>
      <c r="I2440" s="95">
        <v>0</v>
      </c>
    </row>
    <row r="2441" spans="1:9" s="147" customFormat="1" ht="26.25" customHeight="1">
      <c r="A2441" s="298" t="s">
        <v>151</v>
      </c>
      <c r="B2441" s="70" t="s">
        <v>19</v>
      </c>
      <c r="C2441" s="95">
        <f t="shared" si="728"/>
        <v>5</v>
      </c>
      <c r="D2441" s="95">
        <v>5</v>
      </c>
      <c r="E2441" s="71">
        <v>0</v>
      </c>
      <c r="F2441" s="95">
        <v>0</v>
      </c>
      <c r="G2441" s="95">
        <v>0</v>
      </c>
      <c r="H2441" s="95">
        <v>0</v>
      </c>
      <c r="I2441" s="95">
        <v>0</v>
      </c>
    </row>
    <row r="2442" spans="1:9" s="147" customFormat="1">
      <c r="A2442" s="68"/>
      <c r="B2442" s="69" t="s">
        <v>20</v>
      </c>
      <c r="C2442" s="95">
        <f t="shared" si="728"/>
        <v>5</v>
      </c>
      <c r="D2442" s="95">
        <v>5</v>
      </c>
      <c r="E2442" s="71">
        <v>0</v>
      </c>
      <c r="F2442" s="95">
        <v>0</v>
      </c>
      <c r="G2442" s="95">
        <v>0</v>
      </c>
      <c r="H2442" s="95">
        <v>0</v>
      </c>
      <c r="I2442" s="95">
        <v>0</v>
      </c>
    </row>
    <row r="2443" spans="1:9" s="350" customFormat="1" ht="25.5" customHeight="1">
      <c r="A2443" s="340" t="s">
        <v>152</v>
      </c>
      <c r="B2443" s="299" t="s">
        <v>19</v>
      </c>
      <c r="C2443" s="312">
        <f t="shared" si="728"/>
        <v>4</v>
      </c>
      <c r="D2443" s="312">
        <v>4</v>
      </c>
      <c r="E2443" s="312">
        <v>0</v>
      </c>
      <c r="F2443" s="312">
        <v>0</v>
      </c>
      <c r="G2443" s="312">
        <v>0</v>
      </c>
      <c r="H2443" s="312">
        <v>0</v>
      </c>
      <c r="I2443" s="312">
        <v>0</v>
      </c>
    </row>
    <row r="2444" spans="1:9" s="147" customFormat="1">
      <c r="A2444" s="68"/>
      <c r="B2444" s="69" t="s">
        <v>20</v>
      </c>
      <c r="C2444" s="95">
        <f t="shared" si="728"/>
        <v>4</v>
      </c>
      <c r="D2444" s="95">
        <v>4</v>
      </c>
      <c r="E2444" s="71">
        <v>0</v>
      </c>
      <c r="F2444" s="95">
        <v>0</v>
      </c>
      <c r="G2444" s="95">
        <v>0</v>
      </c>
      <c r="H2444" s="95">
        <v>0</v>
      </c>
      <c r="I2444" s="95">
        <v>0</v>
      </c>
    </row>
    <row r="2445" spans="1:9" s="350" customFormat="1" ht="15" customHeight="1">
      <c r="A2445" s="614" t="s">
        <v>404</v>
      </c>
      <c r="B2445" s="299" t="s">
        <v>19</v>
      </c>
      <c r="C2445" s="312">
        <f t="shared" si="728"/>
        <v>14</v>
      </c>
      <c r="D2445" s="312">
        <v>14</v>
      </c>
      <c r="E2445" s="312">
        <v>0</v>
      </c>
      <c r="F2445" s="312">
        <v>0</v>
      </c>
      <c r="G2445" s="312">
        <v>0</v>
      </c>
      <c r="H2445" s="312">
        <v>0</v>
      </c>
      <c r="I2445" s="312">
        <v>0</v>
      </c>
    </row>
    <row r="2446" spans="1:9" s="350" customFormat="1">
      <c r="A2446" s="267"/>
      <c r="B2446" s="282" t="s">
        <v>20</v>
      </c>
      <c r="C2446" s="312">
        <f t="shared" si="728"/>
        <v>14</v>
      </c>
      <c r="D2446" s="312">
        <v>14</v>
      </c>
      <c r="E2446" s="312">
        <v>0</v>
      </c>
      <c r="F2446" s="312">
        <v>0</v>
      </c>
      <c r="G2446" s="312">
        <v>0</v>
      </c>
      <c r="H2446" s="312">
        <v>0</v>
      </c>
      <c r="I2446" s="312">
        <v>0</v>
      </c>
    </row>
    <row r="2447" spans="1:9" s="350" customFormat="1" ht="17.25" customHeight="1">
      <c r="A2447" s="614" t="s">
        <v>405</v>
      </c>
      <c r="B2447" s="299" t="s">
        <v>19</v>
      </c>
      <c r="C2447" s="312">
        <f t="shared" si="728"/>
        <v>67.400000000000006</v>
      </c>
      <c r="D2447" s="312">
        <v>67.400000000000006</v>
      </c>
      <c r="E2447" s="312">
        <v>0</v>
      </c>
      <c r="F2447" s="312">
        <v>0</v>
      </c>
      <c r="G2447" s="312">
        <v>0</v>
      </c>
      <c r="H2447" s="312">
        <v>0</v>
      </c>
      <c r="I2447" s="312">
        <v>0</v>
      </c>
    </row>
    <row r="2448" spans="1:9" s="350" customFormat="1">
      <c r="A2448" s="267"/>
      <c r="B2448" s="282" t="s">
        <v>20</v>
      </c>
      <c r="C2448" s="312">
        <f t="shared" si="728"/>
        <v>67.400000000000006</v>
      </c>
      <c r="D2448" s="312">
        <v>67.400000000000006</v>
      </c>
      <c r="E2448" s="312">
        <v>0</v>
      </c>
      <c r="F2448" s="312">
        <v>0</v>
      </c>
      <c r="G2448" s="312">
        <v>0</v>
      </c>
      <c r="H2448" s="312">
        <v>0</v>
      </c>
      <c r="I2448" s="312">
        <v>0</v>
      </c>
    </row>
    <row r="2449" spans="1:14" s="350" customFormat="1" ht="17.25" customHeight="1">
      <c r="A2449" s="581" t="s">
        <v>956</v>
      </c>
      <c r="B2449" s="299" t="s">
        <v>19</v>
      </c>
      <c r="C2449" s="312">
        <f t="shared" ref="C2449:C2450" si="735">D2449+E2449+F2449+G2449+H2449+I2449</f>
        <v>9</v>
      </c>
      <c r="D2449" s="312">
        <v>0</v>
      </c>
      <c r="E2449" s="312">
        <v>9</v>
      </c>
      <c r="F2449" s="312">
        <v>0</v>
      </c>
      <c r="G2449" s="312">
        <v>0</v>
      </c>
      <c r="H2449" s="312">
        <v>0</v>
      </c>
      <c r="I2449" s="312">
        <v>0</v>
      </c>
    </row>
    <row r="2450" spans="1:14" s="350" customFormat="1">
      <c r="A2450" s="267"/>
      <c r="B2450" s="282" t="s">
        <v>20</v>
      </c>
      <c r="C2450" s="312">
        <f t="shared" si="735"/>
        <v>9</v>
      </c>
      <c r="D2450" s="312">
        <v>0</v>
      </c>
      <c r="E2450" s="312">
        <v>9</v>
      </c>
      <c r="F2450" s="312">
        <v>0</v>
      </c>
      <c r="G2450" s="312">
        <v>0</v>
      </c>
      <c r="H2450" s="312">
        <v>0</v>
      </c>
      <c r="I2450" s="312">
        <v>0</v>
      </c>
    </row>
    <row r="2451" spans="1:14" s="350" customFormat="1" ht="17.25" customHeight="1">
      <c r="A2451" s="614" t="s">
        <v>404</v>
      </c>
      <c r="B2451" s="299" t="s">
        <v>19</v>
      </c>
      <c r="C2451" s="312">
        <f t="shared" ref="C2451:C2452" si="736">D2451+E2451+F2451+G2451+H2451+I2451</f>
        <v>17</v>
      </c>
      <c r="D2451" s="312">
        <v>0</v>
      </c>
      <c r="E2451" s="312">
        <v>17</v>
      </c>
      <c r="F2451" s="312">
        <v>0</v>
      </c>
      <c r="G2451" s="312">
        <v>0</v>
      </c>
      <c r="H2451" s="312">
        <v>0</v>
      </c>
      <c r="I2451" s="312">
        <v>0</v>
      </c>
    </row>
    <row r="2452" spans="1:14" s="350" customFormat="1">
      <c r="A2452" s="267"/>
      <c r="B2452" s="282" t="s">
        <v>20</v>
      </c>
      <c r="C2452" s="312">
        <f t="shared" si="736"/>
        <v>17</v>
      </c>
      <c r="D2452" s="312">
        <v>0</v>
      </c>
      <c r="E2452" s="312">
        <v>17</v>
      </c>
      <c r="F2452" s="312">
        <v>0</v>
      </c>
      <c r="G2452" s="312">
        <v>0</v>
      </c>
      <c r="H2452" s="312">
        <v>0</v>
      </c>
      <c r="I2452" s="312">
        <v>0</v>
      </c>
    </row>
    <row r="2453" spans="1:14" s="350" customFormat="1" ht="17.25" customHeight="1">
      <c r="A2453" s="571" t="s">
        <v>957</v>
      </c>
      <c r="B2453" s="299" t="s">
        <v>19</v>
      </c>
      <c r="C2453" s="312">
        <f t="shared" ref="C2453:C2456" si="737">D2453+E2453+F2453+G2453+H2453+I2453</f>
        <v>38</v>
      </c>
      <c r="D2453" s="312">
        <v>0</v>
      </c>
      <c r="E2453" s="312">
        <v>38</v>
      </c>
      <c r="F2453" s="312">
        <v>0</v>
      </c>
      <c r="G2453" s="312">
        <v>0</v>
      </c>
      <c r="H2453" s="312">
        <v>0</v>
      </c>
      <c r="I2453" s="312">
        <v>0</v>
      </c>
    </row>
    <row r="2454" spans="1:14" s="147" customFormat="1">
      <c r="A2454" s="68"/>
      <c r="B2454" s="69" t="s">
        <v>20</v>
      </c>
      <c r="C2454" s="95">
        <f t="shared" si="737"/>
        <v>38</v>
      </c>
      <c r="D2454" s="95">
        <v>0</v>
      </c>
      <c r="E2454" s="71">
        <v>38</v>
      </c>
      <c r="F2454" s="95">
        <v>0</v>
      </c>
      <c r="G2454" s="95">
        <v>0</v>
      </c>
      <c r="H2454" s="95">
        <v>0</v>
      </c>
      <c r="I2454" s="95">
        <v>0</v>
      </c>
    </row>
    <row r="2455" spans="1:14" s="350" customFormat="1" ht="29.25" customHeight="1">
      <c r="A2455" s="581" t="s">
        <v>958</v>
      </c>
      <c r="B2455" s="299" t="s">
        <v>19</v>
      </c>
      <c r="C2455" s="312">
        <f t="shared" si="737"/>
        <v>1500</v>
      </c>
      <c r="D2455" s="312">
        <v>0</v>
      </c>
      <c r="E2455" s="312">
        <v>1500</v>
      </c>
      <c r="F2455" s="312">
        <v>0</v>
      </c>
      <c r="G2455" s="312">
        <v>0</v>
      </c>
      <c r="H2455" s="312">
        <v>0</v>
      </c>
      <c r="I2455" s="312">
        <v>0</v>
      </c>
    </row>
    <row r="2456" spans="1:14" s="147" customFormat="1">
      <c r="A2456" s="68"/>
      <c r="B2456" s="69" t="s">
        <v>20</v>
      </c>
      <c r="C2456" s="95">
        <f t="shared" si="737"/>
        <v>1500</v>
      </c>
      <c r="D2456" s="95">
        <v>0</v>
      </c>
      <c r="E2456" s="71">
        <v>1500</v>
      </c>
      <c r="F2456" s="95">
        <v>0</v>
      </c>
      <c r="G2456" s="95">
        <v>0</v>
      </c>
      <c r="H2456" s="95">
        <v>0</v>
      </c>
      <c r="I2456" s="95">
        <v>0</v>
      </c>
    </row>
    <row r="2457" spans="1:14" s="147" customFormat="1" ht="15.75" customHeight="1">
      <c r="A2457" s="553" t="s">
        <v>975</v>
      </c>
      <c r="B2457" s="70" t="s">
        <v>19</v>
      </c>
      <c r="C2457" s="95">
        <f t="shared" ref="C2457:C2458" si="738">D2457+E2457+F2457+G2457+H2457+I2457</f>
        <v>75</v>
      </c>
      <c r="D2457" s="95">
        <v>0</v>
      </c>
      <c r="E2457" s="71">
        <v>75</v>
      </c>
      <c r="F2457" s="95">
        <v>0</v>
      </c>
      <c r="G2457" s="95">
        <v>0</v>
      </c>
      <c r="H2457" s="95">
        <v>0</v>
      </c>
      <c r="I2457" s="95">
        <v>0</v>
      </c>
    </row>
    <row r="2458" spans="1:14" s="147" customFormat="1">
      <c r="A2458" s="68"/>
      <c r="B2458" s="69" t="s">
        <v>20</v>
      </c>
      <c r="C2458" s="95">
        <f t="shared" si="738"/>
        <v>75</v>
      </c>
      <c r="D2458" s="95">
        <v>0</v>
      </c>
      <c r="E2458" s="71">
        <v>75</v>
      </c>
      <c r="F2458" s="95">
        <v>0</v>
      </c>
      <c r="G2458" s="95">
        <v>0</v>
      </c>
      <c r="H2458" s="95">
        <v>0</v>
      </c>
      <c r="I2458" s="95">
        <v>0</v>
      </c>
    </row>
    <row r="2459" spans="1:14" s="251" customFormat="1" ht="14.25" customHeight="1">
      <c r="A2459" s="418" t="s">
        <v>307</v>
      </c>
      <c r="B2459" s="234" t="s">
        <v>19</v>
      </c>
      <c r="C2459" s="95">
        <f t="shared" si="728"/>
        <v>389</v>
      </c>
      <c r="D2459" s="95">
        <f>D2461</f>
        <v>0.77</v>
      </c>
      <c r="E2459" s="95">
        <f t="shared" ref="E2459:I2460" si="739">E2461</f>
        <v>0</v>
      </c>
      <c r="F2459" s="95">
        <f t="shared" si="739"/>
        <v>0</v>
      </c>
      <c r="G2459" s="95">
        <f t="shared" si="739"/>
        <v>0</v>
      </c>
      <c r="H2459" s="95">
        <f t="shared" si="739"/>
        <v>0</v>
      </c>
      <c r="I2459" s="95">
        <f t="shared" si="739"/>
        <v>388.23</v>
      </c>
    </row>
    <row r="2460" spans="1:14" s="251" customFormat="1">
      <c r="A2460" s="49"/>
      <c r="B2460" s="236" t="s">
        <v>20</v>
      </c>
      <c r="C2460" s="95">
        <f t="shared" si="728"/>
        <v>389</v>
      </c>
      <c r="D2460" s="95">
        <f>D2462</f>
        <v>0.77</v>
      </c>
      <c r="E2460" s="95">
        <f t="shared" si="739"/>
        <v>0</v>
      </c>
      <c r="F2460" s="95">
        <f t="shared" si="739"/>
        <v>0</v>
      </c>
      <c r="G2460" s="95">
        <f t="shared" si="739"/>
        <v>0</v>
      </c>
      <c r="H2460" s="95">
        <f t="shared" si="739"/>
        <v>0</v>
      </c>
      <c r="I2460" s="95">
        <f t="shared" si="739"/>
        <v>388.23</v>
      </c>
    </row>
    <row r="2461" spans="1:14" s="350" customFormat="1" ht="13.5" customHeight="1">
      <c r="A2461" s="439" t="s">
        <v>306</v>
      </c>
      <c r="B2461" s="284" t="s">
        <v>19</v>
      </c>
      <c r="C2461" s="312">
        <f t="shared" si="728"/>
        <v>389</v>
      </c>
      <c r="D2461" s="312">
        <v>0.77</v>
      </c>
      <c r="E2461" s="312">
        <v>0</v>
      </c>
      <c r="F2461" s="312">
        <v>0</v>
      </c>
      <c r="G2461" s="312">
        <v>0</v>
      </c>
      <c r="H2461" s="312">
        <v>0</v>
      </c>
      <c r="I2461" s="312">
        <v>388.23</v>
      </c>
    </row>
    <row r="2462" spans="1:14" s="350" customFormat="1">
      <c r="A2462" s="297"/>
      <c r="B2462" s="273" t="s">
        <v>20</v>
      </c>
      <c r="C2462" s="312">
        <f t="shared" si="728"/>
        <v>389</v>
      </c>
      <c r="D2462" s="312">
        <v>0.77</v>
      </c>
      <c r="E2462" s="312">
        <v>0</v>
      </c>
      <c r="F2462" s="312">
        <v>0</v>
      </c>
      <c r="G2462" s="312">
        <v>0</v>
      </c>
      <c r="H2462" s="312">
        <v>0</v>
      </c>
      <c r="I2462" s="312">
        <v>388.23</v>
      </c>
    </row>
    <row r="2463" spans="1:14" s="350" customFormat="1">
      <c r="A2463" s="668" t="s">
        <v>60</v>
      </c>
      <c r="B2463" s="600" t="s">
        <v>19</v>
      </c>
      <c r="C2463" s="378">
        <f t="shared" si="728"/>
        <v>152</v>
      </c>
      <c r="D2463" s="378">
        <f>D2465</f>
        <v>0</v>
      </c>
      <c r="E2463" s="378">
        <f t="shared" ref="E2463:I2463" si="740">E2465</f>
        <v>152</v>
      </c>
      <c r="F2463" s="378">
        <f t="shared" si="740"/>
        <v>0</v>
      </c>
      <c r="G2463" s="378">
        <f t="shared" si="740"/>
        <v>0</v>
      </c>
      <c r="H2463" s="378">
        <f t="shared" si="740"/>
        <v>0</v>
      </c>
      <c r="I2463" s="378">
        <f t="shared" si="740"/>
        <v>0</v>
      </c>
      <c r="J2463" s="661"/>
      <c r="K2463" s="662"/>
      <c r="L2463" s="662"/>
      <c r="M2463" s="662"/>
      <c r="N2463" s="662"/>
    </row>
    <row r="2464" spans="1:14" s="350" customFormat="1">
      <c r="A2464" s="638"/>
      <c r="B2464" s="375" t="s">
        <v>20</v>
      </c>
      <c r="C2464" s="378">
        <f t="shared" si="728"/>
        <v>152</v>
      </c>
      <c r="D2464" s="378">
        <f>D2466</f>
        <v>0</v>
      </c>
      <c r="E2464" s="378">
        <f t="shared" ref="E2464:I2464" si="741">E2466</f>
        <v>152</v>
      </c>
      <c r="F2464" s="378">
        <f t="shared" si="741"/>
        <v>0</v>
      </c>
      <c r="G2464" s="378">
        <f t="shared" si="741"/>
        <v>0</v>
      </c>
      <c r="H2464" s="378">
        <f t="shared" si="741"/>
        <v>0</v>
      </c>
      <c r="I2464" s="378">
        <f t="shared" si="741"/>
        <v>0</v>
      </c>
    </row>
    <row r="2465" spans="1:9" s="350" customFormat="1" ht="17.25" customHeight="1">
      <c r="A2465" s="551" t="s">
        <v>959</v>
      </c>
      <c r="B2465" s="299" t="s">
        <v>19</v>
      </c>
      <c r="C2465" s="312">
        <f t="shared" ref="C2465:C2468" si="742">D2465+E2465+F2465+G2465+H2465+I2465</f>
        <v>152</v>
      </c>
      <c r="D2465" s="312">
        <f>D2467</f>
        <v>0</v>
      </c>
      <c r="E2465" s="312">
        <f t="shared" ref="E2465:I2465" si="743">E2467</f>
        <v>152</v>
      </c>
      <c r="F2465" s="312">
        <f t="shared" si="743"/>
        <v>0</v>
      </c>
      <c r="G2465" s="312">
        <f t="shared" si="743"/>
        <v>0</v>
      </c>
      <c r="H2465" s="312">
        <f t="shared" si="743"/>
        <v>0</v>
      </c>
      <c r="I2465" s="312">
        <f t="shared" si="743"/>
        <v>0</v>
      </c>
    </row>
    <row r="2466" spans="1:9" s="350" customFormat="1">
      <c r="A2466" s="267"/>
      <c r="B2466" s="282" t="s">
        <v>20</v>
      </c>
      <c r="C2466" s="312">
        <f t="shared" si="742"/>
        <v>152</v>
      </c>
      <c r="D2466" s="312">
        <f>D2468</f>
        <v>0</v>
      </c>
      <c r="E2466" s="312">
        <f t="shared" ref="E2466:I2466" si="744">E2468</f>
        <v>152</v>
      </c>
      <c r="F2466" s="312">
        <f t="shared" si="744"/>
        <v>0</v>
      </c>
      <c r="G2466" s="312">
        <f t="shared" si="744"/>
        <v>0</v>
      </c>
      <c r="H2466" s="312">
        <f t="shared" si="744"/>
        <v>0</v>
      </c>
      <c r="I2466" s="312">
        <f t="shared" si="744"/>
        <v>0</v>
      </c>
    </row>
    <row r="2467" spans="1:9" s="350" customFormat="1" ht="28.5" customHeight="1">
      <c r="A2467" s="645" t="s">
        <v>960</v>
      </c>
      <c r="B2467" s="299" t="s">
        <v>19</v>
      </c>
      <c r="C2467" s="312">
        <f t="shared" si="742"/>
        <v>152</v>
      </c>
      <c r="D2467" s="312">
        <v>0</v>
      </c>
      <c r="E2467" s="312">
        <v>152</v>
      </c>
      <c r="F2467" s="312">
        <v>0</v>
      </c>
      <c r="G2467" s="312">
        <v>0</v>
      </c>
      <c r="H2467" s="312">
        <v>0</v>
      </c>
      <c r="I2467" s="312">
        <v>0</v>
      </c>
    </row>
    <row r="2468" spans="1:9" s="147" customFormat="1">
      <c r="A2468" s="68"/>
      <c r="B2468" s="69" t="s">
        <v>20</v>
      </c>
      <c r="C2468" s="95">
        <f t="shared" si="742"/>
        <v>152</v>
      </c>
      <c r="D2468" s="95">
        <v>0</v>
      </c>
      <c r="E2468" s="71">
        <v>152</v>
      </c>
      <c r="F2468" s="95">
        <v>0</v>
      </c>
      <c r="G2468" s="95">
        <v>0</v>
      </c>
      <c r="H2468" s="95">
        <v>0</v>
      </c>
      <c r="I2468" s="95">
        <v>0</v>
      </c>
    </row>
    <row r="2469" spans="1:9">
      <c r="A2469" s="822" t="s">
        <v>490</v>
      </c>
      <c r="B2469" s="823"/>
      <c r="C2469" s="823"/>
      <c r="D2469" s="823"/>
      <c r="E2469" s="823"/>
      <c r="F2469" s="823"/>
      <c r="G2469" s="823"/>
      <c r="H2469" s="823"/>
      <c r="I2469" s="824"/>
    </row>
    <row r="2470" spans="1:9">
      <c r="A2470" s="63" t="s">
        <v>22</v>
      </c>
      <c r="B2470" s="162" t="s">
        <v>19</v>
      </c>
      <c r="C2470" s="151">
        <f t="shared" ref="C2470:C2603" si="745">D2470+E2470+F2470+G2470+H2470+I2470</f>
        <v>4966.82</v>
      </c>
      <c r="D2470" s="151">
        <f t="shared" ref="D2470:I2471" si="746">D2472+D2594</f>
        <v>3544.8199999999997</v>
      </c>
      <c r="E2470" s="151">
        <f t="shared" si="746"/>
        <v>1012</v>
      </c>
      <c r="F2470" s="151">
        <f t="shared" si="746"/>
        <v>0</v>
      </c>
      <c r="G2470" s="151">
        <f t="shared" si="746"/>
        <v>0</v>
      </c>
      <c r="H2470" s="151">
        <f t="shared" si="746"/>
        <v>0</v>
      </c>
      <c r="I2470" s="151">
        <f t="shared" si="746"/>
        <v>410</v>
      </c>
    </row>
    <row r="2471" spans="1:9">
      <c r="A2471" s="68" t="s">
        <v>46</v>
      </c>
      <c r="B2471" s="163" t="s">
        <v>20</v>
      </c>
      <c r="C2471" s="151">
        <f t="shared" si="745"/>
        <v>4966.82</v>
      </c>
      <c r="D2471" s="151">
        <f t="shared" si="746"/>
        <v>3544.8199999999997</v>
      </c>
      <c r="E2471" s="151">
        <f t="shared" si="746"/>
        <v>1012</v>
      </c>
      <c r="F2471" s="151">
        <f t="shared" si="746"/>
        <v>0</v>
      </c>
      <c r="G2471" s="151">
        <f t="shared" si="746"/>
        <v>0</v>
      </c>
      <c r="H2471" s="151">
        <f t="shared" si="746"/>
        <v>0</v>
      </c>
      <c r="I2471" s="151">
        <f t="shared" si="746"/>
        <v>410</v>
      </c>
    </row>
    <row r="2472" spans="1:9">
      <c r="A2472" s="79" t="s">
        <v>35</v>
      </c>
      <c r="B2472" s="59" t="s">
        <v>19</v>
      </c>
      <c r="C2472" s="57">
        <f t="shared" si="745"/>
        <v>2474.8199999999997</v>
      </c>
      <c r="D2472" s="71">
        <f t="shared" ref="D2472:I2473" si="747">D2474</f>
        <v>2042.8199999999997</v>
      </c>
      <c r="E2472" s="71">
        <f t="shared" si="747"/>
        <v>432</v>
      </c>
      <c r="F2472" s="71">
        <f t="shared" si="747"/>
        <v>0</v>
      </c>
      <c r="G2472" s="71">
        <f t="shared" si="747"/>
        <v>0</v>
      </c>
      <c r="H2472" s="71">
        <f t="shared" si="747"/>
        <v>0</v>
      </c>
      <c r="I2472" s="71">
        <f t="shared" si="747"/>
        <v>0</v>
      </c>
    </row>
    <row r="2473" spans="1:9">
      <c r="A2473" s="68" t="s">
        <v>26</v>
      </c>
      <c r="B2473" s="60" t="s">
        <v>20</v>
      </c>
      <c r="C2473" s="57">
        <f t="shared" si="745"/>
        <v>2474.8199999999997</v>
      </c>
      <c r="D2473" s="71">
        <f t="shared" si="747"/>
        <v>2042.8199999999997</v>
      </c>
      <c r="E2473" s="71">
        <f t="shared" si="747"/>
        <v>432</v>
      </c>
      <c r="F2473" s="71">
        <f t="shared" si="747"/>
        <v>0</v>
      </c>
      <c r="G2473" s="71">
        <f t="shared" si="747"/>
        <v>0</v>
      </c>
      <c r="H2473" s="71">
        <f t="shared" si="747"/>
        <v>0</v>
      </c>
      <c r="I2473" s="71">
        <f t="shared" si="747"/>
        <v>0</v>
      </c>
    </row>
    <row r="2474" spans="1:9">
      <c r="A2474" s="21" t="s">
        <v>76</v>
      </c>
      <c r="B2474" s="8" t="s">
        <v>19</v>
      </c>
      <c r="C2474" s="57">
        <f t="shared" si="745"/>
        <v>2474.8199999999997</v>
      </c>
      <c r="D2474" s="71">
        <f t="shared" ref="D2474:I2475" si="748">D2476+D2584</f>
        <v>2042.8199999999997</v>
      </c>
      <c r="E2474" s="71">
        <f t="shared" si="748"/>
        <v>432</v>
      </c>
      <c r="F2474" s="71">
        <f t="shared" si="748"/>
        <v>0</v>
      </c>
      <c r="G2474" s="71">
        <f t="shared" si="748"/>
        <v>0</v>
      </c>
      <c r="H2474" s="71">
        <f t="shared" si="748"/>
        <v>0</v>
      </c>
      <c r="I2474" s="71">
        <f t="shared" si="748"/>
        <v>0</v>
      </c>
    </row>
    <row r="2475" spans="1:9">
      <c r="A2475" s="18"/>
      <c r="B2475" s="202" t="s">
        <v>20</v>
      </c>
      <c r="C2475" s="57">
        <f t="shared" si="745"/>
        <v>2474.8199999999997</v>
      </c>
      <c r="D2475" s="71">
        <f t="shared" si="748"/>
        <v>2042.8199999999997</v>
      </c>
      <c r="E2475" s="71">
        <f t="shared" si="748"/>
        <v>432</v>
      </c>
      <c r="F2475" s="71">
        <f t="shared" si="748"/>
        <v>0</v>
      </c>
      <c r="G2475" s="71">
        <f t="shared" si="748"/>
        <v>0</v>
      </c>
      <c r="H2475" s="71">
        <f t="shared" si="748"/>
        <v>0</v>
      </c>
      <c r="I2475" s="71">
        <f t="shared" si="748"/>
        <v>0</v>
      </c>
    </row>
    <row r="2476" spans="1:9">
      <c r="A2476" s="72" t="s">
        <v>54</v>
      </c>
      <c r="B2476" s="61" t="s">
        <v>19</v>
      </c>
      <c r="C2476" s="57">
        <f t="shared" si="745"/>
        <v>1502.9399999999998</v>
      </c>
      <c r="D2476" s="57">
        <f>D2478</f>
        <v>1099.9399999999998</v>
      </c>
      <c r="E2476" s="57">
        <f t="shared" ref="E2476:I2477" si="749">E2478</f>
        <v>403</v>
      </c>
      <c r="F2476" s="57">
        <f t="shared" si="749"/>
        <v>0</v>
      </c>
      <c r="G2476" s="57">
        <f t="shared" si="749"/>
        <v>0</v>
      </c>
      <c r="H2476" s="57">
        <f t="shared" si="749"/>
        <v>0</v>
      </c>
      <c r="I2476" s="57">
        <f t="shared" si="749"/>
        <v>0</v>
      </c>
    </row>
    <row r="2477" spans="1:9">
      <c r="A2477" s="14"/>
      <c r="B2477" s="60" t="s">
        <v>20</v>
      </c>
      <c r="C2477" s="57">
        <f t="shared" si="745"/>
        <v>1502.9399999999998</v>
      </c>
      <c r="D2477" s="57">
        <f>D2479</f>
        <v>1099.9399999999998</v>
      </c>
      <c r="E2477" s="57">
        <f t="shared" si="749"/>
        <v>403</v>
      </c>
      <c r="F2477" s="57">
        <f t="shared" si="749"/>
        <v>0</v>
      </c>
      <c r="G2477" s="57">
        <f t="shared" si="749"/>
        <v>0</v>
      </c>
      <c r="H2477" s="57">
        <f t="shared" si="749"/>
        <v>0</v>
      </c>
      <c r="I2477" s="57">
        <f t="shared" si="749"/>
        <v>0</v>
      </c>
    </row>
    <row r="2478" spans="1:9" s="112" customFormat="1">
      <c r="A2478" s="157" t="s">
        <v>61</v>
      </c>
      <c r="B2478" s="162" t="s">
        <v>19</v>
      </c>
      <c r="C2478" s="151">
        <f t="shared" si="745"/>
        <v>1502.9399999999998</v>
      </c>
      <c r="D2478" s="151">
        <f>D2480+D2544+D2566+D2570+D2574</f>
        <v>1099.9399999999998</v>
      </c>
      <c r="E2478" s="151">
        <f t="shared" ref="E2478:I2478" si="750">E2480+E2544+E2566+E2570+E2574</f>
        <v>403</v>
      </c>
      <c r="F2478" s="151">
        <f t="shared" si="750"/>
        <v>0</v>
      </c>
      <c r="G2478" s="151">
        <f t="shared" si="750"/>
        <v>0</v>
      </c>
      <c r="H2478" s="151">
        <f t="shared" si="750"/>
        <v>0</v>
      </c>
      <c r="I2478" s="151">
        <f t="shared" si="750"/>
        <v>0</v>
      </c>
    </row>
    <row r="2479" spans="1:9" s="112" customFormat="1">
      <c r="A2479" s="164"/>
      <c r="B2479" s="163" t="s">
        <v>20</v>
      </c>
      <c r="C2479" s="151">
        <f t="shared" si="745"/>
        <v>1502.9399999999998</v>
      </c>
      <c r="D2479" s="151">
        <f>D2481+D2545+D2567+D2571+D2575</f>
        <v>1099.9399999999998</v>
      </c>
      <c r="E2479" s="151">
        <f t="shared" ref="E2479:I2479" si="751">E2481+E2545+E2567+E2571+E2575</f>
        <v>403</v>
      </c>
      <c r="F2479" s="151">
        <f t="shared" si="751"/>
        <v>0</v>
      </c>
      <c r="G2479" s="151">
        <f t="shared" si="751"/>
        <v>0</v>
      </c>
      <c r="H2479" s="151">
        <f t="shared" si="751"/>
        <v>0</v>
      </c>
      <c r="I2479" s="151">
        <f t="shared" si="751"/>
        <v>0</v>
      </c>
    </row>
    <row r="2480" spans="1:9" s="121" customFormat="1" ht="25.5">
      <c r="A2480" s="354" t="s">
        <v>90</v>
      </c>
      <c r="B2480" s="295" t="s">
        <v>19</v>
      </c>
      <c r="C2480" s="71">
        <f t="shared" si="745"/>
        <v>994.09999999999991</v>
      </c>
      <c r="D2480" s="71">
        <f>D2482+D2484+D2486+D2488+D2490+D2492+D2494+D2496+D2498+D2500+D2502+D2504+D2506+D2508+D2510+D2512+D2514+D2516+D2518+D2520+D2522+D2524+D2526+D2528+D2530+D2532+D2534+D2536+D2538+D2540+D2542</f>
        <v>792.09999999999991</v>
      </c>
      <c r="E2480" s="71">
        <f t="shared" ref="E2480:I2480" si="752">E2482+E2484+E2486+E2488+E2490+E2492+E2494+E2496+E2498+E2500+E2502+E2504+E2506+E2508+E2510+E2512+E2514+E2516+E2518+E2520+E2522+E2524+E2526+E2528+E2530+E2532+E2534+E2536+E2538+E2540+E2542</f>
        <v>202</v>
      </c>
      <c r="F2480" s="71">
        <f t="shared" si="752"/>
        <v>0</v>
      </c>
      <c r="G2480" s="71">
        <f t="shared" si="752"/>
        <v>0</v>
      </c>
      <c r="H2480" s="71">
        <f t="shared" si="752"/>
        <v>0</v>
      </c>
      <c r="I2480" s="71">
        <f t="shared" si="752"/>
        <v>0</v>
      </c>
    </row>
    <row r="2481" spans="1:9" s="121" customFormat="1">
      <c r="A2481" s="281"/>
      <c r="B2481" s="296" t="s">
        <v>20</v>
      </c>
      <c r="C2481" s="71">
        <f t="shared" si="745"/>
        <v>994.09999999999991</v>
      </c>
      <c r="D2481" s="71">
        <f>D2483+D2485+D2487+D2489+D2491+D2493+D2495+D2497+D2499+D2501+D2503+D2505+D2507+D2509+D2511+D2513+D2515+D2517+D2519+D2521+D2523+D2525+D2527+D2529+D2531+D2533+D2535+D2537+D2539+D2541+D2543</f>
        <v>792.09999999999991</v>
      </c>
      <c r="E2481" s="71">
        <f t="shared" ref="E2481:I2481" si="753">E2483+E2485+E2487+E2489+E2491+E2493+E2495+E2497+E2499+E2501+E2503+E2505+E2507+E2509+E2511+E2513+E2515+E2517+E2519+E2521+E2523+E2525+E2527+E2529+E2531+E2533+E2535+E2537+E2539+E2541+E2543</f>
        <v>202</v>
      </c>
      <c r="F2481" s="71">
        <f t="shared" si="753"/>
        <v>0</v>
      </c>
      <c r="G2481" s="71">
        <f t="shared" si="753"/>
        <v>0</v>
      </c>
      <c r="H2481" s="71">
        <f t="shared" si="753"/>
        <v>0</v>
      </c>
      <c r="I2481" s="71">
        <f t="shared" si="753"/>
        <v>0</v>
      </c>
    </row>
    <row r="2482" spans="1:9" s="274" customFormat="1" ht="30">
      <c r="A2482" s="669" t="s">
        <v>434</v>
      </c>
      <c r="B2482" s="284" t="s">
        <v>19</v>
      </c>
      <c r="C2482" s="312">
        <f t="shared" si="745"/>
        <v>16</v>
      </c>
      <c r="D2482" s="312">
        <v>16</v>
      </c>
      <c r="E2482" s="312">
        <v>0</v>
      </c>
      <c r="F2482" s="312">
        <v>0</v>
      </c>
      <c r="G2482" s="312">
        <v>0</v>
      </c>
      <c r="H2482" s="312">
        <v>0</v>
      </c>
      <c r="I2482" s="312">
        <v>0</v>
      </c>
    </row>
    <row r="2483" spans="1:9" s="274" customFormat="1">
      <c r="A2483" s="281"/>
      <c r="B2483" s="273" t="s">
        <v>20</v>
      </c>
      <c r="C2483" s="312">
        <f t="shared" si="745"/>
        <v>16</v>
      </c>
      <c r="D2483" s="312">
        <v>16</v>
      </c>
      <c r="E2483" s="312">
        <v>0</v>
      </c>
      <c r="F2483" s="312">
        <v>0</v>
      </c>
      <c r="G2483" s="312">
        <v>0</v>
      </c>
      <c r="H2483" s="312">
        <v>0</v>
      </c>
      <c r="I2483" s="312">
        <v>0</v>
      </c>
    </row>
    <row r="2484" spans="1:9" s="274" customFormat="1" ht="15">
      <c r="A2484" s="621" t="s">
        <v>435</v>
      </c>
      <c r="B2484" s="284" t="s">
        <v>19</v>
      </c>
      <c r="C2484" s="312">
        <f t="shared" si="745"/>
        <v>9</v>
      </c>
      <c r="D2484" s="312">
        <v>9</v>
      </c>
      <c r="E2484" s="312">
        <v>0</v>
      </c>
      <c r="F2484" s="312">
        <v>0</v>
      </c>
      <c r="G2484" s="312">
        <v>0</v>
      </c>
      <c r="H2484" s="312">
        <v>0</v>
      </c>
      <c r="I2484" s="312">
        <v>0</v>
      </c>
    </row>
    <row r="2485" spans="1:9" s="274" customFormat="1">
      <c r="A2485" s="281"/>
      <c r="B2485" s="273" t="s">
        <v>20</v>
      </c>
      <c r="C2485" s="312">
        <f t="shared" si="745"/>
        <v>9</v>
      </c>
      <c r="D2485" s="312">
        <v>9</v>
      </c>
      <c r="E2485" s="312">
        <v>0</v>
      </c>
      <c r="F2485" s="312">
        <v>0</v>
      </c>
      <c r="G2485" s="312">
        <v>0</v>
      </c>
      <c r="H2485" s="312">
        <v>0</v>
      </c>
      <c r="I2485" s="312">
        <v>0</v>
      </c>
    </row>
    <row r="2486" spans="1:9" s="274" customFormat="1" ht="30">
      <c r="A2486" s="669" t="s">
        <v>436</v>
      </c>
      <c r="B2486" s="284" t="s">
        <v>19</v>
      </c>
      <c r="C2486" s="312">
        <f t="shared" si="745"/>
        <v>133</v>
      </c>
      <c r="D2486" s="312">
        <v>133</v>
      </c>
      <c r="E2486" s="312">
        <v>0</v>
      </c>
      <c r="F2486" s="312">
        <v>0</v>
      </c>
      <c r="G2486" s="312">
        <v>0</v>
      </c>
      <c r="H2486" s="312">
        <v>0</v>
      </c>
      <c r="I2486" s="312">
        <v>0</v>
      </c>
    </row>
    <row r="2487" spans="1:9" s="121" customFormat="1">
      <c r="A2487" s="281"/>
      <c r="B2487" s="273" t="s">
        <v>20</v>
      </c>
      <c r="C2487" s="71">
        <f t="shared" si="745"/>
        <v>133</v>
      </c>
      <c r="D2487" s="71">
        <v>133</v>
      </c>
      <c r="E2487" s="71">
        <v>0</v>
      </c>
      <c r="F2487" s="71">
        <v>0</v>
      </c>
      <c r="G2487" s="71">
        <v>0</v>
      </c>
      <c r="H2487" s="71">
        <v>0</v>
      </c>
      <c r="I2487" s="71">
        <v>0</v>
      </c>
    </row>
    <row r="2488" spans="1:9" s="274" customFormat="1" ht="15">
      <c r="A2488" s="670" t="s">
        <v>438</v>
      </c>
      <c r="B2488" s="284" t="s">
        <v>19</v>
      </c>
      <c r="C2488" s="312">
        <f t="shared" si="745"/>
        <v>11.9</v>
      </c>
      <c r="D2488" s="312">
        <v>11.9</v>
      </c>
      <c r="E2488" s="312">
        <v>0</v>
      </c>
      <c r="F2488" s="312">
        <v>0</v>
      </c>
      <c r="G2488" s="312">
        <v>0</v>
      </c>
      <c r="H2488" s="312">
        <v>0</v>
      </c>
      <c r="I2488" s="312">
        <v>0</v>
      </c>
    </row>
    <row r="2489" spans="1:9" s="274" customFormat="1">
      <c r="A2489" s="281"/>
      <c r="B2489" s="273" t="s">
        <v>20</v>
      </c>
      <c r="C2489" s="312">
        <f t="shared" si="745"/>
        <v>11.9</v>
      </c>
      <c r="D2489" s="312">
        <v>11.9</v>
      </c>
      <c r="E2489" s="312">
        <v>0</v>
      </c>
      <c r="F2489" s="312">
        <v>0</v>
      </c>
      <c r="G2489" s="312">
        <v>0</v>
      </c>
      <c r="H2489" s="312">
        <v>0</v>
      </c>
      <c r="I2489" s="312">
        <v>0</v>
      </c>
    </row>
    <row r="2490" spans="1:9" s="274" customFormat="1" ht="17.25" customHeight="1">
      <c r="A2490" s="622" t="s">
        <v>437</v>
      </c>
      <c r="B2490" s="284" t="s">
        <v>19</v>
      </c>
      <c r="C2490" s="312">
        <f t="shared" si="745"/>
        <v>35.69</v>
      </c>
      <c r="D2490" s="312">
        <v>35.69</v>
      </c>
      <c r="E2490" s="312">
        <v>0</v>
      </c>
      <c r="F2490" s="312">
        <v>0</v>
      </c>
      <c r="G2490" s="312">
        <v>0</v>
      </c>
      <c r="H2490" s="312">
        <v>0</v>
      </c>
      <c r="I2490" s="312">
        <v>0</v>
      </c>
    </row>
    <row r="2491" spans="1:9" s="274" customFormat="1">
      <c r="A2491" s="281"/>
      <c r="B2491" s="273" t="s">
        <v>20</v>
      </c>
      <c r="C2491" s="312">
        <f t="shared" si="745"/>
        <v>35.69</v>
      </c>
      <c r="D2491" s="312">
        <v>35.69</v>
      </c>
      <c r="E2491" s="312">
        <v>0</v>
      </c>
      <c r="F2491" s="312">
        <v>0</v>
      </c>
      <c r="G2491" s="312">
        <v>0</v>
      </c>
      <c r="H2491" s="312">
        <v>0</v>
      </c>
      <c r="I2491" s="312">
        <v>0</v>
      </c>
    </row>
    <row r="2492" spans="1:9" s="274" customFormat="1" ht="15">
      <c r="A2492" s="670" t="s">
        <v>438</v>
      </c>
      <c r="B2492" s="284" t="s">
        <v>19</v>
      </c>
      <c r="C2492" s="312">
        <f t="shared" si="745"/>
        <v>53.19</v>
      </c>
      <c r="D2492" s="312">
        <v>53.19</v>
      </c>
      <c r="E2492" s="312">
        <v>0</v>
      </c>
      <c r="F2492" s="312">
        <v>0</v>
      </c>
      <c r="G2492" s="312">
        <v>0</v>
      </c>
      <c r="H2492" s="312">
        <v>0</v>
      </c>
      <c r="I2492" s="312">
        <v>0</v>
      </c>
    </row>
    <row r="2493" spans="1:9" s="274" customFormat="1">
      <c r="A2493" s="281"/>
      <c r="B2493" s="273" t="s">
        <v>20</v>
      </c>
      <c r="C2493" s="312">
        <f t="shared" si="745"/>
        <v>53.19</v>
      </c>
      <c r="D2493" s="312">
        <v>53.19</v>
      </c>
      <c r="E2493" s="312">
        <v>0</v>
      </c>
      <c r="F2493" s="312">
        <v>0</v>
      </c>
      <c r="G2493" s="312">
        <v>0</v>
      </c>
      <c r="H2493" s="312">
        <v>0</v>
      </c>
      <c r="I2493" s="312">
        <v>0</v>
      </c>
    </row>
    <row r="2494" spans="1:9" s="274" customFormat="1" ht="15">
      <c r="A2494" s="670" t="s">
        <v>437</v>
      </c>
      <c r="B2494" s="284" t="s">
        <v>19</v>
      </c>
      <c r="C2494" s="312">
        <f t="shared" si="745"/>
        <v>9</v>
      </c>
      <c r="D2494" s="312">
        <v>9</v>
      </c>
      <c r="E2494" s="312">
        <v>0</v>
      </c>
      <c r="F2494" s="312">
        <v>0</v>
      </c>
      <c r="G2494" s="312">
        <v>0</v>
      </c>
      <c r="H2494" s="312">
        <v>0</v>
      </c>
      <c r="I2494" s="312">
        <v>0</v>
      </c>
    </row>
    <row r="2495" spans="1:9" s="274" customFormat="1">
      <c r="A2495" s="281"/>
      <c r="B2495" s="273" t="s">
        <v>20</v>
      </c>
      <c r="C2495" s="312">
        <f t="shared" si="745"/>
        <v>9</v>
      </c>
      <c r="D2495" s="312">
        <v>9</v>
      </c>
      <c r="E2495" s="312">
        <v>0</v>
      </c>
      <c r="F2495" s="312">
        <v>0</v>
      </c>
      <c r="G2495" s="312">
        <v>0</v>
      </c>
      <c r="H2495" s="312">
        <v>0</v>
      </c>
      <c r="I2495" s="312">
        <v>0</v>
      </c>
    </row>
    <row r="2496" spans="1:9" s="274" customFormat="1" ht="15">
      <c r="A2496" s="670" t="s">
        <v>439</v>
      </c>
      <c r="B2496" s="284" t="s">
        <v>19</v>
      </c>
      <c r="C2496" s="312">
        <f t="shared" si="745"/>
        <v>1.89</v>
      </c>
      <c r="D2496" s="312">
        <v>1.89</v>
      </c>
      <c r="E2496" s="312">
        <v>0</v>
      </c>
      <c r="F2496" s="312">
        <v>0</v>
      </c>
      <c r="G2496" s="312">
        <v>0</v>
      </c>
      <c r="H2496" s="312">
        <v>0</v>
      </c>
      <c r="I2496" s="312">
        <v>0</v>
      </c>
    </row>
    <row r="2497" spans="1:9" s="121" customFormat="1">
      <c r="A2497" s="281"/>
      <c r="B2497" s="273" t="s">
        <v>20</v>
      </c>
      <c r="C2497" s="71">
        <f t="shared" si="745"/>
        <v>1.89</v>
      </c>
      <c r="D2497" s="71">
        <v>1.89</v>
      </c>
      <c r="E2497" s="71">
        <v>0</v>
      </c>
      <c r="F2497" s="71">
        <v>0</v>
      </c>
      <c r="G2497" s="71">
        <v>0</v>
      </c>
      <c r="H2497" s="71">
        <v>0</v>
      </c>
      <c r="I2497" s="71">
        <v>0</v>
      </c>
    </row>
    <row r="2498" spans="1:9" s="274" customFormat="1" ht="15">
      <c r="A2498" s="670" t="s">
        <v>440</v>
      </c>
      <c r="B2498" s="284" t="s">
        <v>19</v>
      </c>
      <c r="C2498" s="312">
        <f t="shared" si="745"/>
        <v>11</v>
      </c>
      <c r="D2498" s="312">
        <v>11</v>
      </c>
      <c r="E2498" s="312">
        <v>0</v>
      </c>
      <c r="F2498" s="312">
        <v>0</v>
      </c>
      <c r="G2498" s="312">
        <v>0</v>
      </c>
      <c r="H2498" s="312">
        <v>0</v>
      </c>
      <c r="I2498" s="312">
        <v>0</v>
      </c>
    </row>
    <row r="2499" spans="1:9" s="274" customFormat="1">
      <c r="A2499" s="281"/>
      <c r="B2499" s="273" t="s">
        <v>20</v>
      </c>
      <c r="C2499" s="312">
        <f t="shared" si="745"/>
        <v>11</v>
      </c>
      <c r="D2499" s="312">
        <v>11</v>
      </c>
      <c r="E2499" s="312">
        <v>0</v>
      </c>
      <c r="F2499" s="312">
        <v>0</v>
      </c>
      <c r="G2499" s="312">
        <v>0</v>
      </c>
      <c r="H2499" s="312">
        <v>0</v>
      </c>
      <c r="I2499" s="312">
        <v>0</v>
      </c>
    </row>
    <row r="2500" spans="1:9" s="274" customFormat="1" ht="15" customHeight="1">
      <c r="A2500" s="670" t="s">
        <v>441</v>
      </c>
      <c r="B2500" s="284" t="s">
        <v>19</v>
      </c>
      <c r="C2500" s="312">
        <f t="shared" si="745"/>
        <v>12.31</v>
      </c>
      <c r="D2500" s="312">
        <v>12.31</v>
      </c>
      <c r="E2500" s="312">
        <v>0</v>
      </c>
      <c r="F2500" s="312">
        <v>0</v>
      </c>
      <c r="G2500" s="312">
        <v>0</v>
      </c>
      <c r="H2500" s="312">
        <v>0</v>
      </c>
      <c r="I2500" s="312">
        <v>0</v>
      </c>
    </row>
    <row r="2501" spans="1:9" s="274" customFormat="1">
      <c r="A2501" s="281"/>
      <c r="B2501" s="273" t="s">
        <v>20</v>
      </c>
      <c r="C2501" s="312">
        <f t="shared" si="745"/>
        <v>12.31</v>
      </c>
      <c r="D2501" s="312">
        <v>12.31</v>
      </c>
      <c r="E2501" s="312">
        <v>0</v>
      </c>
      <c r="F2501" s="312">
        <v>0</v>
      </c>
      <c r="G2501" s="312">
        <v>0</v>
      </c>
      <c r="H2501" s="312">
        <v>0</v>
      </c>
      <c r="I2501" s="312">
        <v>0</v>
      </c>
    </row>
    <row r="2502" spans="1:9" s="274" customFormat="1" ht="15">
      <c r="A2502" s="670" t="s">
        <v>442</v>
      </c>
      <c r="B2502" s="284" t="s">
        <v>19</v>
      </c>
      <c r="C2502" s="312">
        <f t="shared" si="745"/>
        <v>94.9</v>
      </c>
      <c r="D2502" s="312">
        <v>94.9</v>
      </c>
      <c r="E2502" s="312">
        <v>0</v>
      </c>
      <c r="F2502" s="312">
        <v>0</v>
      </c>
      <c r="G2502" s="312">
        <v>0</v>
      </c>
      <c r="H2502" s="312">
        <v>0</v>
      </c>
      <c r="I2502" s="312">
        <v>0</v>
      </c>
    </row>
    <row r="2503" spans="1:9" s="274" customFormat="1">
      <c r="A2503" s="281"/>
      <c r="B2503" s="273" t="s">
        <v>20</v>
      </c>
      <c r="C2503" s="312">
        <f t="shared" si="745"/>
        <v>94.9</v>
      </c>
      <c r="D2503" s="312">
        <v>94.9</v>
      </c>
      <c r="E2503" s="312">
        <v>0</v>
      </c>
      <c r="F2503" s="312">
        <v>0</v>
      </c>
      <c r="G2503" s="312">
        <v>0</v>
      </c>
      <c r="H2503" s="312">
        <v>0</v>
      </c>
      <c r="I2503" s="312">
        <v>0</v>
      </c>
    </row>
    <row r="2504" spans="1:9" s="274" customFormat="1" ht="15">
      <c r="A2504" s="670" t="s">
        <v>443</v>
      </c>
      <c r="B2504" s="284" t="s">
        <v>19</v>
      </c>
      <c r="C2504" s="312">
        <f t="shared" si="745"/>
        <v>111.55</v>
      </c>
      <c r="D2504" s="312">
        <v>111.55</v>
      </c>
      <c r="E2504" s="312">
        <v>0</v>
      </c>
      <c r="F2504" s="312">
        <v>0</v>
      </c>
      <c r="G2504" s="312">
        <v>0</v>
      </c>
      <c r="H2504" s="312">
        <v>0</v>
      </c>
      <c r="I2504" s="312">
        <v>0</v>
      </c>
    </row>
    <row r="2505" spans="1:9" s="274" customFormat="1">
      <c r="A2505" s="281"/>
      <c r="B2505" s="273" t="s">
        <v>20</v>
      </c>
      <c r="C2505" s="312">
        <f t="shared" si="745"/>
        <v>111.55</v>
      </c>
      <c r="D2505" s="312">
        <v>111.55</v>
      </c>
      <c r="E2505" s="312">
        <v>0</v>
      </c>
      <c r="F2505" s="312">
        <v>0</v>
      </c>
      <c r="G2505" s="312">
        <v>0</v>
      </c>
      <c r="H2505" s="312">
        <v>0</v>
      </c>
      <c r="I2505" s="312">
        <v>0</v>
      </c>
    </row>
    <row r="2506" spans="1:9" s="274" customFormat="1" ht="15">
      <c r="A2506" s="670" t="s">
        <v>444</v>
      </c>
      <c r="B2506" s="284" t="s">
        <v>19</v>
      </c>
      <c r="C2506" s="312">
        <f t="shared" si="745"/>
        <v>87.21</v>
      </c>
      <c r="D2506" s="312">
        <v>87.21</v>
      </c>
      <c r="E2506" s="312">
        <v>0</v>
      </c>
      <c r="F2506" s="312">
        <v>0</v>
      </c>
      <c r="G2506" s="312">
        <v>0</v>
      </c>
      <c r="H2506" s="312">
        <v>0</v>
      </c>
      <c r="I2506" s="312">
        <v>0</v>
      </c>
    </row>
    <row r="2507" spans="1:9" s="274" customFormat="1">
      <c r="A2507" s="281"/>
      <c r="B2507" s="273" t="s">
        <v>20</v>
      </c>
      <c r="C2507" s="312">
        <f t="shared" si="745"/>
        <v>87.21</v>
      </c>
      <c r="D2507" s="312">
        <v>87.21</v>
      </c>
      <c r="E2507" s="312">
        <v>0</v>
      </c>
      <c r="F2507" s="312">
        <v>0</v>
      </c>
      <c r="G2507" s="312">
        <v>0</v>
      </c>
      <c r="H2507" s="312">
        <v>0</v>
      </c>
      <c r="I2507" s="312">
        <v>0</v>
      </c>
    </row>
    <row r="2508" spans="1:9" s="274" customFormat="1" ht="15" customHeight="1">
      <c r="A2508" s="671" t="s">
        <v>445</v>
      </c>
      <c r="B2508" s="284" t="s">
        <v>19</v>
      </c>
      <c r="C2508" s="312">
        <f t="shared" si="745"/>
        <v>15</v>
      </c>
      <c r="D2508" s="312">
        <v>15</v>
      </c>
      <c r="E2508" s="312">
        <v>0</v>
      </c>
      <c r="F2508" s="312">
        <v>0</v>
      </c>
      <c r="G2508" s="312">
        <v>0</v>
      </c>
      <c r="H2508" s="312">
        <v>0</v>
      </c>
      <c r="I2508" s="312">
        <v>0</v>
      </c>
    </row>
    <row r="2509" spans="1:9" s="274" customFormat="1">
      <c r="A2509" s="281"/>
      <c r="B2509" s="273" t="s">
        <v>20</v>
      </c>
      <c r="C2509" s="312">
        <f t="shared" si="745"/>
        <v>15</v>
      </c>
      <c r="D2509" s="312">
        <v>15</v>
      </c>
      <c r="E2509" s="312">
        <v>0</v>
      </c>
      <c r="F2509" s="312">
        <v>0</v>
      </c>
      <c r="G2509" s="312">
        <v>0</v>
      </c>
      <c r="H2509" s="312">
        <v>0</v>
      </c>
      <c r="I2509" s="312">
        <v>0</v>
      </c>
    </row>
    <row r="2510" spans="1:9" s="274" customFormat="1" ht="15">
      <c r="A2510" s="670" t="s">
        <v>441</v>
      </c>
      <c r="B2510" s="284" t="s">
        <v>19</v>
      </c>
      <c r="C2510" s="312">
        <f t="shared" si="745"/>
        <v>13</v>
      </c>
      <c r="D2510" s="312">
        <v>13</v>
      </c>
      <c r="E2510" s="312">
        <v>0</v>
      </c>
      <c r="F2510" s="312">
        <v>0</v>
      </c>
      <c r="G2510" s="312">
        <v>0</v>
      </c>
      <c r="H2510" s="312">
        <v>0</v>
      </c>
      <c r="I2510" s="312">
        <v>0</v>
      </c>
    </row>
    <row r="2511" spans="1:9" s="274" customFormat="1">
      <c r="A2511" s="281"/>
      <c r="B2511" s="273" t="s">
        <v>20</v>
      </c>
      <c r="C2511" s="312">
        <f t="shared" si="745"/>
        <v>13</v>
      </c>
      <c r="D2511" s="312">
        <v>13</v>
      </c>
      <c r="E2511" s="312">
        <v>0</v>
      </c>
      <c r="F2511" s="312">
        <v>0</v>
      </c>
      <c r="G2511" s="312">
        <v>0</v>
      </c>
      <c r="H2511" s="312">
        <v>0</v>
      </c>
      <c r="I2511" s="312">
        <v>0</v>
      </c>
    </row>
    <row r="2512" spans="1:9" s="274" customFormat="1" ht="16.5" customHeight="1">
      <c r="A2512" s="587" t="s">
        <v>441</v>
      </c>
      <c r="B2512" s="284" t="s">
        <v>19</v>
      </c>
      <c r="C2512" s="312">
        <f t="shared" si="745"/>
        <v>26</v>
      </c>
      <c r="D2512" s="312">
        <v>26</v>
      </c>
      <c r="E2512" s="312">
        <v>0</v>
      </c>
      <c r="F2512" s="312">
        <v>0</v>
      </c>
      <c r="G2512" s="312">
        <v>0</v>
      </c>
      <c r="H2512" s="312">
        <v>0</v>
      </c>
      <c r="I2512" s="312">
        <v>0</v>
      </c>
    </row>
    <row r="2513" spans="1:9" s="274" customFormat="1" ht="13.5" customHeight="1">
      <c r="A2513" s="281"/>
      <c r="B2513" s="273" t="s">
        <v>20</v>
      </c>
      <c r="C2513" s="312">
        <f t="shared" si="745"/>
        <v>26</v>
      </c>
      <c r="D2513" s="312">
        <v>26</v>
      </c>
      <c r="E2513" s="312">
        <v>0</v>
      </c>
      <c r="F2513" s="312">
        <v>0</v>
      </c>
      <c r="G2513" s="312">
        <v>0</v>
      </c>
      <c r="H2513" s="312">
        <v>0</v>
      </c>
      <c r="I2513" s="312">
        <v>0</v>
      </c>
    </row>
    <row r="2514" spans="1:9" s="274" customFormat="1" ht="17.25" customHeight="1">
      <c r="A2514" s="587" t="s">
        <v>441</v>
      </c>
      <c r="B2514" s="284" t="s">
        <v>19</v>
      </c>
      <c r="C2514" s="312">
        <f t="shared" si="745"/>
        <v>8</v>
      </c>
      <c r="D2514" s="312">
        <v>8</v>
      </c>
      <c r="E2514" s="312">
        <v>0</v>
      </c>
      <c r="F2514" s="312">
        <v>0</v>
      </c>
      <c r="G2514" s="312">
        <v>0</v>
      </c>
      <c r="H2514" s="312">
        <v>0</v>
      </c>
      <c r="I2514" s="312">
        <v>0</v>
      </c>
    </row>
    <row r="2515" spans="1:9" s="274" customFormat="1">
      <c r="A2515" s="281"/>
      <c r="B2515" s="273" t="s">
        <v>20</v>
      </c>
      <c r="C2515" s="312">
        <f t="shared" si="745"/>
        <v>8</v>
      </c>
      <c r="D2515" s="312">
        <v>8</v>
      </c>
      <c r="E2515" s="312">
        <v>0</v>
      </c>
      <c r="F2515" s="312">
        <v>0</v>
      </c>
      <c r="G2515" s="312">
        <v>0</v>
      </c>
      <c r="H2515" s="312">
        <v>0</v>
      </c>
      <c r="I2515" s="312">
        <v>0</v>
      </c>
    </row>
    <row r="2516" spans="1:9" s="274" customFormat="1" ht="30">
      <c r="A2516" s="587" t="s">
        <v>478</v>
      </c>
      <c r="B2516" s="284" t="s">
        <v>19</v>
      </c>
      <c r="C2516" s="312">
        <f t="shared" si="745"/>
        <v>41</v>
      </c>
      <c r="D2516" s="312">
        <v>41</v>
      </c>
      <c r="E2516" s="312">
        <v>0</v>
      </c>
      <c r="F2516" s="312">
        <v>0</v>
      </c>
      <c r="G2516" s="312">
        <v>0</v>
      </c>
      <c r="H2516" s="312">
        <v>0</v>
      </c>
      <c r="I2516" s="312">
        <v>0</v>
      </c>
    </row>
    <row r="2517" spans="1:9" s="274" customFormat="1">
      <c r="A2517" s="281"/>
      <c r="B2517" s="273" t="s">
        <v>20</v>
      </c>
      <c r="C2517" s="312">
        <f t="shared" si="745"/>
        <v>41</v>
      </c>
      <c r="D2517" s="312">
        <v>41</v>
      </c>
      <c r="E2517" s="312">
        <v>0</v>
      </c>
      <c r="F2517" s="312">
        <v>0</v>
      </c>
      <c r="G2517" s="312">
        <v>0</v>
      </c>
      <c r="H2517" s="312">
        <v>0</v>
      </c>
      <c r="I2517" s="312">
        <v>0</v>
      </c>
    </row>
    <row r="2518" spans="1:9" s="274" customFormat="1" ht="16.5" customHeight="1">
      <c r="A2518" s="587" t="s">
        <v>441</v>
      </c>
      <c r="B2518" s="284" t="s">
        <v>19</v>
      </c>
      <c r="C2518" s="312">
        <f t="shared" si="745"/>
        <v>21.14</v>
      </c>
      <c r="D2518" s="312">
        <v>21.14</v>
      </c>
      <c r="E2518" s="312">
        <v>0</v>
      </c>
      <c r="F2518" s="312">
        <v>0</v>
      </c>
      <c r="G2518" s="312">
        <v>0</v>
      </c>
      <c r="H2518" s="312">
        <v>0</v>
      </c>
      <c r="I2518" s="312">
        <v>0</v>
      </c>
    </row>
    <row r="2519" spans="1:9" s="274" customFormat="1">
      <c r="A2519" s="281"/>
      <c r="B2519" s="273" t="s">
        <v>20</v>
      </c>
      <c r="C2519" s="312">
        <f t="shared" si="745"/>
        <v>21.14</v>
      </c>
      <c r="D2519" s="312">
        <v>21.14</v>
      </c>
      <c r="E2519" s="312">
        <v>0</v>
      </c>
      <c r="F2519" s="312">
        <v>0</v>
      </c>
      <c r="G2519" s="312">
        <v>0</v>
      </c>
      <c r="H2519" s="312">
        <v>0</v>
      </c>
      <c r="I2519" s="312">
        <v>0</v>
      </c>
    </row>
    <row r="2520" spans="1:9" s="274" customFormat="1" ht="15">
      <c r="A2520" s="587" t="s">
        <v>446</v>
      </c>
      <c r="B2520" s="284" t="s">
        <v>19</v>
      </c>
      <c r="C2520" s="312">
        <f t="shared" si="745"/>
        <v>6.74</v>
      </c>
      <c r="D2520" s="312">
        <v>6.74</v>
      </c>
      <c r="E2520" s="312">
        <v>0</v>
      </c>
      <c r="F2520" s="312">
        <v>0</v>
      </c>
      <c r="G2520" s="312">
        <v>0</v>
      </c>
      <c r="H2520" s="312">
        <v>0</v>
      </c>
      <c r="I2520" s="312">
        <v>0</v>
      </c>
    </row>
    <row r="2521" spans="1:9" s="274" customFormat="1">
      <c r="A2521" s="281"/>
      <c r="B2521" s="273" t="s">
        <v>20</v>
      </c>
      <c r="C2521" s="312">
        <f t="shared" si="745"/>
        <v>6.74</v>
      </c>
      <c r="D2521" s="312">
        <v>6.74</v>
      </c>
      <c r="E2521" s="312">
        <v>0</v>
      </c>
      <c r="F2521" s="312">
        <v>0</v>
      </c>
      <c r="G2521" s="312">
        <v>0</v>
      </c>
      <c r="H2521" s="312">
        <v>0</v>
      </c>
      <c r="I2521" s="312">
        <v>0</v>
      </c>
    </row>
    <row r="2522" spans="1:9" s="274" customFormat="1" ht="14.25" customHeight="1">
      <c r="A2522" s="587" t="s">
        <v>441</v>
      </c>
      <c r="B2522" s="284" t="s">
        <v>19</v>
      </c>
      <c r="C2522" s="312">
        <f t="shared" si="745"/>
        <v>13.06</v>
      </c>
      <c r="D2522" s="312">
        <v>13.06</v>
      </c>
      <c r="E2522" s="312">
        <v>0</v>
      </c>
      <c r="F2522" s="312">
        <v>0</v>
      </c>
      <c r="G2522" s="312">
        <v>0</v>
      </c>
      <c r="H2522" s="312">
        <v>0</v>
      </c>
      <c r="I2522" s="312">
        <v>0</v>
      </c>
    </row>
    <row r="2523" spans="1:9" s="274" customFormat="1">
      <c r="A2523" s="281"/>
      <c r="B2523" s="273" t="s">
        <v>20</v>
      </c>
      <c r="C2523" s="312">
        <f t="shared" si="745"/>
        <v>13.06</v>
      </c>
      <c r="D2523" s="312">
        <v>13.06</v>
      </c>
      <c r="E2523" s="312">
        <v>0</v>
      </c>
      <c r="F2523" s="312">
        <v>0</v>
      </c>
      <c r="G2523" s="312">
        <v>0</v>
      </c>
      <c r="H2523" s="312">
        <v>0</v>
      </c>
      <c r="I2523" s="312">
        <v>0</v>
      </c>
    </row>
    <row r="2524" spans="1:9" s="274" customFormat="1" ht="15">
      <c r="A2524" s="587" t="s">
        <v>447</v>
      </c>
      <c r="B2524" s="284" t="s">
        <v>19</v>
      </c>
      <c r="C2524" s="312">
        <f t="shared" si="745"/>
        <v>2</v>
      </c>
      <c r="D2524" s="312">
        <v>2</v>
      </c>
      <c r="E2524" s="312">
        <v>0</v>
      </c>
      <c r="F2524" s="312">
        <v>0</v>
      </c>
      <c r="G2524" s="312">
        <v>0</v>
      </c>
      <c r="H2524" s="312">
        <v>0</v>
      </c>
      <c r="I2524" s="312">
        <v>0</v>
      </c>
    </row>
    <row r="2525" spans="1:9" s="274" customFormat="1">
      <c r="A2525" s="281"/>
      <c r="B2525" s="273" t="s">
        <v>20</v>
      </c>
      <c r="C2525" s="312">
        <f t="shared" si="745"/>
        <v>2</v>
      </c>
      <c r="D2525" s="312">
        <v>2</v>
      </c>
      <c r="E2525" s="312">
        <v>0</v>
      </c>
      <c r="F2525" s="312">
        <v>0</v>
      </c>
      <c r="G2525" s="312">
        <v>0</v>
      </c>
      <c r="H2525" s="312">
        <v>0</v>
      </c>
      <c r="I2525" s="312">
        <v>0</v>
      </c>
    </row>
    <row r="2526" spans="1:9" s="274" customFormat="1" ht="16.5" customHeight="1">
      <c r="A2526" s="587" t="s">
        <v>448</v>
      </c>
      <c r="B2526" s="284" t="s">
        <v>19</v>
      </c>
      <c r="C2526" s="312">
        <f t="shared" si="745"/>
        <v>4.5599999999999996</v>
      </c>
      <c r="D2526" s="312">
        <v>4.5599999999999996</v>
      </c>
      <c r="E2526" s="312">
        <v>0</v>
      </c>
      <c r="F2526" s="312">
        <v>0</v>
      </c>
      <c r="G2526" s="312">
        <v>0</v>
      </c>
      <c r="H2526" s="312">
        <v>0</v>
      </c>
      <c r="I2526" s="312">
        <v>0</v>
      </c>
    </row>
    <row r="2527" spans="1:9" s="121" customFormat="1">
      <c r="A2527" s="281"/>
      <c r="B2527" s="273" t="s">
        <v>20</v>
      </c>
      <c r="C2527" s="71">
        <f t="shared" si="745"/>
        <v>4.5599999999999996</v>
      </c>
      <c r="D2527" s="71">
        <v>4.5599999999999996</v>
      </c>
      <c r="E2527" s="71">
        <v>0</v>
      </c>
      <c r="F2527" s="71">
        <v>0</v>
      </c>
      <c r="G2527" s="71">
        <v>0</v>
      </c>
      <c r="H2527" s="71">
        <v>0</v>
      </c>
      <c r="I2527" s="71">
        <v>0</v>
      </c>
    </row>
    <row r="2528" spans="1:9" s="274" customFormat="1" ht="15">
      <c r="A2528" s="587" t="s">
        <v>446</v>
      </c>
      <c r="B2528" s="284" t="s">
        <v>19</v>
      </c>
      <c r="C2528" s="312">
        <f t="shared" si="745"/>
        <v>15.61</v>
      </c>
      <c r="D2528" s="312">
        <v>15.61</v>
      </c>
      <c r="E2528" s="312">
        <v>0</v>
      </c>
      <c r="F2528" s="312">
        <v>0</v>
      </c>
      <c r="G2528" s="312">
        <v>0</v>
      </c>
      <c r="H2528" s="312">
        <v>0</v>
      </c>
      <c r="I2528" s="312">
        <v>0</v>
      </c>
    </row>
    <row r="2529" spans="1:9" s="274" customFormat="1">
      <c r="A2529" s="281"/>
      <c r="B2529" s="273" t="s">
        <v>20</v>
      </c>
      <c r="C2529" s="312">
        <f t="shared" si="745"/>
        <v>15.61</v>
      </c>
      <c r="D2529" s="312">
        <v>15.61</v>
      </c>
      <c r="E2529" s="312">
        <v>0</v>
      </c>
      <c r="F2529" s="312">
        <v>0</v>
      </c>
      <c r="G2529" s="312">
        <v>0</v>
      </c>
      <c r="H2529" s="312">
        <v>0</v>
      </c>
      <c r="I2529" s="312">
        <v>0</v>
      </c>
    </row>
    <row r="2530" spans="1:9" s="274" customFormat="1" ht="15" customHeight="1">
      <c r="A2530" s="587" t="s">
        <v>449</v>
      </c>
      <c r="B2530" s="284" t="s">
        <v>19</v>
      </c>
      <c r="C2530" s="312">
        <f t="shared" si="745"/>
        <v>2.23</v>
      </c>
      <c r="D2530" s="312">
        <v>2.23</v>
      </c>
      <c r="E2530" s="312">
        <v>0</v>
      </c>
      <c r="F2530" s="312">
        <v>0</v>
      </c>
      <c r="G2530" s="312">
        <v>0</v>
      </c>
      <c r="H2530" s="312">
        <v>0</v>
      </c>
      <c r="I2530" s="312">
        <v>0</v>
      </c>
    </row>
    <row r="2531" spans="1:9" s="274" customFormat="1">
      <c r="A2531" s="281"/>
      <c r="B2531" s="273" t="s">
        <v>20</v>
      </c>
      <c r="C2531" s="312">
        <f t="shared" si="745"/>
        <v>2.23</v>
      </c>
      <c r="D2531" s="312">
        <v>2.23</v>
      </c>
      <c r="E2531" s="312">
        <v>0</v>
      </c>
      <c r="F2531" s="312">
        <v>0</v>
      </c>
      <c r="G2531" s="312">
        <v>0</v>
      </c>
      <c r="H2531" s="312">
        <v>0</v>
      </c>
      <c r="I2531" s="312">
        <v>0</v>
      </c>
    </row>
    <row r="2532" spans="1:9" s="274" customFormat="1" ht="15">
      <c r="A2532" s="587" t="s">
        <v>446</v>
      </c>
      <c r="B2532" s="284" t="s">
        <v>19</v>
      </c>
      <c r="C2532" s="312">
        <f t="shared" si="745"/>
        <v>12.24</v>
      </c>
      <c r="D2532" s="312">
        <v>12.24</v>
      </c>
      <c r="E2532" s="312">
        <v>0</v>
      </c>
      <c r="F2532" s="312">
        <v>0</v>
      </c>
      <c r="G2532" s="312">
        <v>0</v>
      </c>
      <c r="H2532" s="312">
        <v>0</v>
      </c>
      <c r="I2532" s="312">
        <v>0</v>
      </c>
    </row>
    <row r="2533" spans="1:9" s="274" customFormat="1">
      <c r="A2533" s="281"/>
      <c r="B2533" s="273" t="s">
        <v>20</v>
      </c>
      <c r="C2533" s="312">
        <f t="shared" si="745"/>
        <v>12.24</v>
      </c>
      <c r="D2533" s="312">
        <v>12.24</v>
      </c>
      <c r="E2533" s="312">
        <v>0</v>
      </c>
      <c r="F2533" s="312">
        <v>0</v>
      </c>
      <c r="G2533" s="312">
        <v>0</v>
      </c>
      <c r="H2533" s="312">
        <v>0</v>
      </c>
      <c r="I2533" s="312">
        <v>0</v>
      </c>
    </row>
    <row r="2534" spans="1:9" s="274" customFormat="1" ht="15" customHeight="1">
      <c r="A2534" s="587" t="s">
        <v>441</v>
      </c>
      <c r="B2534" s="284" t="s">
        <v>19</v>
      </c>
      <c r="C2534" s="312">
        <f t="shared" si="745"/>
        <v>24.88</v>
      </c>
      <c r="D2534" s="312">
        <v>24.88</v>
      </c>
      <c r="E2534" s="312">
        <v>0</v>
      </c>
      <c r="F2534" s="312">
        <v>0</v>
      </c>
      <c r="G2534" s="312">
        <v>0</v>
      </c>
      <c r="H2534" s="312">
        <v>0</v>
      </c>
      <c r="I2534" s="312">
        <v>0</v>
      </c>
    </row>
    <row r="2535" spans="1:9" s="274" customFormat="1">
      <c r="A2535" s="281"/>
      <c r="B2535" s="273" t="s">
        <v>20</v>
      </c>
      <c r="C2535" s="312">
        <f t="shared" si="745"/>
        <v>24.88</v>
      </c>
      <c r="D2535" s="312">
        <v>24.88</v>
      </c>
      <c r="E2535" s="312">
        <v>0</v>
      </c>
      <c r="F2535" s="312">
        <v>0</v>
      </c>
      <c r="G2535" s="312">
        <v>0</v>
      </c>
      <c r="H2535" s="312">
        <v>0</v>
      </c>
      <c r="I2535" s="312">
        <v>0</v>
      </c>
    </row>
    <row r="2536" spans="1:9" s="274" customFormat="1" ht="45" customHeight="1">
      <c r="A2536" s="652" t="s">
        <v>961</v>
      </c>
      <c r="B2536" s="284" t="s">
        <v>19</v>
      </c>
      <c r="C2536" s="312">
        <f t="shared" ref="C2536:C2537" si="754">D2536+E2536+F2536+G2536+H2536+I2536</f>
        <v>27</v>
      </c>
      <c r="D2536" s="312">
        <v>0</v>
      </c>
      <c r="E2536" s="312">
        <v>27</v>
      </c>
      <c r="F2536" s="312">
        <v>0</v>
      </c>
      <c r="G2536" s="312">
        <v>0</v>
      </c>
      <c r="H2536" s="312">
        <v>0</v>
      </c>
      <c r="I2536" s="312">
        <v>0</v>
      </c>
    </row>
    <row r="2537" spans="1:9" s="121" customFormat="1">
      <c r="A2537" s="281"/>
      <c r="B2537" s="273" t="s">
        <v>20</v>
      </c>
      <c r="C2537" s="71">
        <f t="shared" si="754"/>
        <v>27</v>
      </c>
      <c r="D2537" s="71">
        <v>0</v>
      </c>
      <c r="E2537" s="71">
        <v>27</v>
      </c>
      <c r="F2537" s="71">
        <v>0</v>
      </c>
      <c r="G2537" s="71">
        <v>0</v>
      </c>
      <c r="H2537" s="71">
        <v>0</v>
      </c>
      <c r="I2537" s="71">
        <v>0</v>
      </c>
    </row>
    <row r="2538" spans="1:9" s="274" customFormat="1" ht="15" customHeight="1">
      <c r="A2538" s="672" t="s">
        <v>962</v>
      </c>
      <c r="B2538" s="284" t="s">
        <v>19</v>
      </c>
      <c r="C2538" s="312">
        <f t="shared" ref="C2538:C2541" si="755">D2538+E2538+F2538+G2538+H2538+I2538</f>
        <v>6</v>
      </c>
      <c r="D2538" s="312">
        <v>0</v>
      </c>
      <c r="E2538" s="312">
        <v>6</v>
      </c>
      <c r="F2538" s="312">
        <v>0</v>
      </c>
      <c r="G2538" s="312">
        <v>0</v>
      </c>
      <c r="H2538" s="312">
        <v>0</v>
      </c>
      <c r="I2538" s="312">
        <v>0</v>
      </c>
    </row>
    <row r="2539" spans="1:9" s="274" customFormat="1">
      <c r="A2539" s="281"/>
      <c r="B2539" s="273" t="s">
        <v>20</v>
      </c>
      <c r="C2539" s="312">
        <f t="shared" si="755"/>
        <v>6</v>
      </c>
      <c r="D2539" s="312">
        <v>0</v>
      </c>
      <c r="E2539" s="312">
        <v>6</v>
      </c>
      <c r="F2539" s="312">
        <v>0</v>
      </c>
      <c r="G2539" s="312">
        <v>0</v>
      </c>
      <c r="H2539" s="312">
        <v>0</v>
      </c>
      <c r="I2539" s="312">
        <v>0</v>
      </c>
    </row>
    <row r="2540" spans="1:9" s="274" customFormat="1" ht="32.25" customHeight="1">
      <c r="A2540" s="652" t="s">
        <v>963</v>
      </c>
      <c r="B2540" s="284" t="s">
        <v>19</v>
      </c>
      <c r="C2540" s="312">
        <f t="shared" si="755"/>
        <v>130</v>
      </c>
      <c r="D2540" s="312">
        <v>0</v>
      </c>
      <c r="E2540" s="312">
        <v>130</v>
      </c>
      <c r="F2540" s="312">
        <v>0</v>
      </c>
      <c r="G2540" s="312">
        <v>0</v>
      </c>
      <c r="H2540" s="312">
        <v>0</v>
      </c>
      <c r="I2540" s="312">
        <v>0</v>
      </c>
    </row>
    <row r="2541" spans="1:9" s="274" customFormat="1">
      <c r="A2541" s="281"/>
      <c r="B2541" s="273" t="s">
        <v>20</v>
      </c>
      <c r="C2541" s="312">
        <f t="shared" si="755"/>
        <v>130</v>
      </c>
      <c r="D2541" s="312">
        <v>0</v>
      </c>
      <c r="E2541" s="312">
        <v>130</v>
      </c>
      <c r="F2541" s="312">
        <v>0</v>
      </c>
      <c r="G2541" s="312">
        <v>0</v>
      </c>
      <c r="H2541" s="312">
        <v>0</v>
      </c>
      <c r="I2541" s="312">
        <v>0</v>
      </c>
    </row>
    <row r="2542" spans="1:9" s="274" customFormat="1" ht="15" customHeight="1">
      <c r="A2542" s="652" t="s">
        <v>964</v>
      </c>
      <c r="B2542" s="284" t="s">
        <v>19</v>
      </c>
      <c r="C2542" s="312">
        <f t="shared" ref="C2542:C2543" si="756">D2542+E2542+F2542+G2542+H2542+I2542</f>
        <v>39</v>
      </c>
      <c r="D2542" s="312">
        <v>0</v>
      </c>
      <c r="E2542" s="312">
        <v>39</v>
      </c>
      <c r="F2542" s="312">
        <v>0</v>
      </c>
      <c r="G2542" s="312">
        <v>0</v>
      </c>
      <c r="H2542" s="312">
        <v>0</v>
      </c>
      <c r="I2542" s="312">
        <v>0</v>
      </c>
    </row>
    <row r="2543" spans="1:9" s="121" customFormat="1">
      <c r="A2543" s="281"/>
      <c r="B2543" s="273" t="s">
        <v>20</v>
      </c>
      <c r="C2543" s="71">
        <f t="shared" si="756"/>
        <v>39</v>
      </c>
      <c r="D2543" s="71">
        <v>0</v>
      </c>
      <c r="E2543" s="71">
        <v>39</v>
      </c>
      <c r="F2543" s="71">
        <v>0</v>
      </c>
      <c r="G2543" s="71">
        <v>0</v>
      </c>
      <c r="H2543" s="71">
        <v>0</v>
      </c>
      <c r="I2543" s="71">
        <v>0</v>
      </c>
    </row>
    <row r="2544" spans="1:9" s="253" customFormat="1" ht="14.25">
      <c r="A2544" s="428" t="s">
        <v>428</v>
      </c>
      <c r="B2544" s="284" t="s">
        <v>19</v>
      </c>
      <c r="C2544" s="71">
        <f t="shared" si="745"/>
        <v>199.51</v>
      </c>
      <c r="D2544" s="71">
        <f>D2546+D2548+D2550+D2552+D2554+D2556+D2558+D2560+D2562+D2564</f>
        <v>199.51</v>
      </c>
      <c r="E2544" s="71">
        <f t="shared" ref="E2544:I2545" si="757">E2546+E2548+E2550+E2552+E2554+E2556+E2558+E2560+E2562+E2564</f>
        <v>0</v>
      </c>
      <c r="F2544" s="71">
        <f t="shared" si="757"/>
        <v>0</v>
      </c>
      <c r="G2544" s="71">
        <f t="shared" si="757"/>
        <v>0</v>
      </c>
      <c r="H2544" s="71">
        <f t="shared" si="757"/>
        <v>0</v>
      </c>
      <c r="I2544" s="71">
        <f t="shared" si="757"/>
        <v>0</v>
      </c>
    </row>
    <row r="2545" spans="1:9" s="121" customFormat="1">
      <c r="A2545" s="152"/>
      <c r="B2545" s="273" t="s">
        <v>20</v>
      </c>
      <c r="C2545" s="71">
        <f t="shared" si="745"/>
        <v>199.51</v>
      </c>
      <c r="D2545" s="71">
        <f>D2547+D2549+D2551+D2553+D2555+D2557+D2559+D2561+D2563+D2565</f>
        <v>199.51</v>
      </c>
      <c r="E2545" s="71">
        <f t="shared" si="757"/>
        <v>0</v>
      </c>
      <c r="F2545" s="71">
        <f t="shared" si="757"/>
        <v>0</v>
      </c>
      <c r="G2545" s="71">
        <f t="shared" si="757"/>
        <v>0</v>
      </c>
      <c r="H2545" s="71">
        <f t="shared" si="757"/>
        <v>0</v>
      </c>
      <c r="I2545" s="71">
        <f t="shared" si="757"/>
        <v>0</v>
      </c>
    </row>
    <row r="2546" spans="1:9" s="274" customFormat="1" ht="15">
      <c r="A2546" s="441" t="s">
        <v>450</v>
      </c>
      <c r="B2546" s="284" t="s">
        <v>19</v>
      </c>
      <c r="C2546" s="312">
        <f t="shared" si="745"/>
        <v>30.55</v>
      </c>
      <c r="D2546" s="312">
        <v>30.55</v>
      </c>
      <c r="E2546" s="312">
        <v>0</v>
      </c>
      <c r="F2546" s="312">
        <v>0</v>
      </c>
      <c r="G2546" s="312">
        <v>0</v>
      </c>
      <c r="H2546" s="312">
        <v>0</v>
      </c>
      <c r="I2546" s="312">
        <v>0</v>
      </c>
    </row>
    <row r="2547" spans="1:9" s="274" customFormat="1">
      <c r="A2547" s="416"/>
      <c r="B2547" s="273" t="s">
        <v>20</v>
      </c>
      <c r="C2547" s="312">
        <f t="shared" si="745"/>
        <v>30.55</v>
      </c>
      <c r="D2547" s="312">
        <v>30.55</v>
      </c>
      <c r="E2547" s="312">
        <v>0</v>
      </c>
      <c r="F2547" s="312">
        <v>0</v>
      </c>
      <c r="G2547" s="312">
        <v>0</v>
      </c>
      <c r="H2547" s="312">
        <v>0</v>
      </c>
      <c r="I2547" s="312">
        <v>0</v>
      </c>
    </row>
    <row r="2548" spans="1:9" s="274" customFormat="1" ht="15.75" customHeight="1">
      <c r="A2548" s="441" t="s">
        <v>451</v>
      </c>
      <c r="B2548" s="284" t="s">
        <v>19</v>
      </c>
      <c r="C2548" s="312">
        <f t="shared" si="745"/>
        <v>11.87</v>
      </c>
      <c r="D2548" s="312">
        <v>11.87</v>
      </c>
      <c r="E2548" s="312">
        <v>0</v>
      </c>
      <c r="F2548" s="312">
        <f t="shared" ref="F2548:I2549" si="758">F2550+F2552</f>
        <v>0</v>
      </c>
      <c r="G2548" s="312">
        <f t="shared" si="758"/>
        <v>0</v>
      </c>
      <c r="H2548" s="312">
        <f t="shared" si="758"/>
        <v>0</v>
      </c>
      <c r="I2548" s="312">
        <f t="shared" si="758"/>
        <v>0</v>
      </c>
    </row>
    <row r="2549" spans="1:9" s="274" customFormat="1">
      <c r="A2549" s="267"/>
      <c r="B2549" s="273" t="s">
        <v>20</v>
      </c>
      <c r="C2549" s="312">
        <f t="shared" si="745"/>
        <v>11.87</v>
      </c>
      <c r="D2549" s="312">
        <v>11.87</v>
      </c>
      <c r="E2549" s="312">
        <v>0</v>
      </c>
      <c r="F2549" s="312">
        <f t="shared" si="758"/>
        <v>0</v>
      </c>
      <c r="G2549" s="312">
        <f t="shared" si="758"/>
        <v>0</v>
      </c>
      <c r="H2549" s="312">
        <f t="shared" si="758"/>
        <v>0</v>
      </c>
      <c r="I2549" s="312">
        <f t="shared" si="758"/>
        <v>0</v>
      </c>
    </row>
    <row r="2550" spans="1:9" s="274" customFormat="1" ht="15">
      <c r="A2550" s="599" t="s">
        <v>452</v>
      </c>
      <c r="B2550" s="284" t="s">
        <v>19</v>
      </c>
      <c r="C2550" s="312">
        <f t="shared" si="745"/>
        <v>28.7</v>
      </c>
      <c r="D2550" s="312">
        <v>28.7</v>
      </c>
      <c r="E2550" s="312">
        <v>0</v>
      </c>
      <c r="F2550" s="312">
        <v>0</v>
      </c>
      <c r="G2550" s="312">
        <v>0</v>
      </c>
      <c r="H2550" s="312">
        <v>0</v>
      </c>
      <c r="I2550" s="312">
        <v>0</v>
      </c>
    </row>
    <row r="2551" spans="1:9" s="274" customFormat="1">
      <c r="A2551" s="267"/>
      <c r="B2551" s="273" t="s">
        <v>20</v>
      </c>
      <c r="C2551" s="312">
        <f t="shared" si="745"/>
        <v>28.7</v>
      </c>
      <c r="D2551" s="312">
        <v>28.7</v>
      </c>
      <c r="E2551" s="312">
        <v>0</v>
      </c>
      <c r="F2551" s="312">
        <v>0</v>
      </c>
      <c r="G2551" s="312">
        <v>0</v>
      </c>
      <c r="H2551" s="312">
        <v>0</v>
      </c>
      <c r="I2551" s="312">
        <v>0</v>
      </c>
    </row>
    <row r="2552" spans="1:9" s="274" customFormat="1" ht="15">
      <c r="A2552" s="599" t="s">
        <v>453</v>
      </c>
      <c r="B2552" s="284" t="s">
        <v>19</v>
      </c>
      <c r="C2552" s="312">
        <f t="shared" si="745"/>
        <v>13.83</v>
      </c>
      <c r="D2552" s="312">
        <v>13.83</v>
      </c>
      <c r="E2552" s="312">
        <v>0</v>
      </c>
      <c r="F2552" s="312">
        <v>0</v>
      </c>
      <c r="G2552" s="312">
        <v>0</v>
      </c>
      <c r="H2552" s="312">
        <v>0</v>
      </c>
      <c r="I2552" s="312">
        <v>0</v>
      </c>
    </row>
    <row r="2553" spans="1:9" s="274" customFormat="1">
      <c r="A2553" s="267"/>
      <c r="B2553" s="273" t="s">
        <v>20</v>
      </c>
      <c r="C2553" s="312">
        <f t="shared" si="745"/>
        <v>13.83</v>
      </c>
      <c r="D2553" s="312">
        <v>13.83</v>
      </c>
      <c r="E2553" s="312">
        <v>0</v>
      </c>
      <c r="F2553" s="312">
        <v>0</v>
      </c>
      <c r="G2553" s="312">
        <v>0</v>
      </c>
      <c r="H2553" s="312">
        <v>0</v>
      </c>
      <c r="I2553" s="312">
        <v>0</v>
      </c>
    </row>
    <row r="2554" spans="1:9" s="274" customFormat="1" ht="15">
      <c r="A2554" s="599" t="s">
        <v>454</v>
      </c>
      <c r="B2554" s="284" t="s">
        <v>19</v>
      </c>
      <c r="C2554" s="312">
        <f t="shared" si="745"/>
        <v>14.99</v>
      </c>
      <c r="D2554" s="312">
        <v>14.99</v>
      </c>
      <c r="E2554" s="312">
        <v>0</v>
      </c>
      <c r="F2554" s="312">
        <v>0</v>
      </c>
      <c r="G2554" s="312">
        <v>0</v>
      </c>
      <c r="H2554" s="312">
        <v>0</v>
      </c>
      <c r="I2554" s="312">
        <v>0</v>
      </c>
    </row>
    <row r="2555" spans="1:9" s="274" customFormat="1">
      <c r="A2555" s="281"/>
      <c r="B2555" s="273" t="s">
        <v>20</v>
      </c>
      <c r="C2555" s="312">
        <f t="shared" si="745"/>
        <v>14.99</v>
      </c>
      <c r="D2555" s="312">
        <v>14.99</v>
      </c>
      <c r="E2555" s="312">
        <v>0</v>
      </c>
      <c r="F2555" s="312">
        <v>0</v>
      </c>
      <c r="G2555" s="312">
        <v>0</v>
      </c>
      <c r="H2555" s="312">
        <v>0</v>
      </c>
      <c r="I2555" s="312">
        <v>0</v>
      </c>
    </row>
    <row r="2556" spans="1:9" s="274" customFormat="1" ht="15" customHeight="1">
      <c r="A2556" s="599" t="s">
        <v>455</v>
      </c>
      <c r="B2556" s="284" t="s">
        <v>19</v>
      </c>
      <c r="C2556" s="312">
        <f t="shared" si="745"/>
        <v>24.12</v>
      </c>
      <c r="D2556" s="312">
        <v>24.12</v>
      </c>
      <c r="E2556" s="312">
        <v>0</v>
      </c>
      <c r="F2556" s="312">
        <v>0</v>
      </c>
      <c r="G2556" s="312">
        <v>0</v>
      </c>
      <c r="H2556" s="312">
        <v>0</v>
      </c>
      <c r="I2556" s="312">
        <v>0</v>
      </c>
    </row>
    <row r="2557" spans="1:9" s="274" customFormat="1">
      <c r="A2557" s="281"/>
      <c r="B2557" s="273" t="s">
        <v>20</v>
      </c>
      <c r="C2557" s="312">
        <f t="shared" si="745"/>
        <v>24.12</v>
      </c>
      <c r="D2557" s="312">
        <v>24.12</v>
      </c>
      <c r="E2557" s="312">
        <v>0</v>
      </c>
      <c r="F2557" s="312">
        <v>0</v>
      </c>
      <c r="G2557" s="312">
        <v>0</v>
      </c>
      <c r="H2557" s="312">
        <v>0</v>
      </c>
      <c r="I2557" s="312">
        <v>0</v>
      </c>
    </row>
    <row r="2558" spans="1:9" s="274" customFormat="1" ht="15">
      <c r="A2558" s="441" t="s">
        <v>456</v>
      </c>
      <c r="B2558" s="284" t="s">
        <v>19</v>
      </c>
      <c r="C2558" s="312">
        <f t="shared" si="745"/>
        <v>16.95</v>
      </c>
      <c r="D2558" s="312">
        <v>16.95</v>
      </c>
      <c r="E2558" s="312">
        <v>0</v>
      </c>
      <c r="F2558" s="312">
        <v>0</v>
      </c>
      <c r="G2558" s="312">
        <v>0</v>
      </c>
      <c r="H2558" s="312">
        <v>0</v>
      </c>
      <c r="I2558" s="312">
        <v>0</v>
      </c>
    </row>
    <row r="2559" spans="1:9" s="274" customFormat="1">
      <c r="A2559" s="281"/>
      <c r="B2559" s="273" t="s">
        <v>20</v>
      </c>
      <c r="C2559" s="312">
        <f t="shared" si="745"/>
        <v>16.95</v>
      </c>
      <c r="D2559" s="312">
        <v>16.95</v>
      </c>
      <c r="E2559" s="312">
        <v>0</v>
      </c>
      <c r="F2559" s="312">
        <v>0</v>
      </c>
      <c r="G2559" s="312">
        <v>0</v>
      </c>
      <c r="H2559" s="312">
        <v>0</v>
      </c>
      <c r="I2559" s="312">
        <v>0</v>
      </c>
    </row>
    <row r="2560" spans="1:9" s="274" customFormat="1" ht="29.25" customHeight="1">
      <c r="A2560" s="437" t="s">
        <v>457</v>
      </c>
      <c r="B2560" s="284" t="s">
        <v>19</v>
      </c>
      <c r="C2560" s="312">
        <f t="shared" si="745"/>
        <v>11.59</v>
      </c>
      <c r="D2560" s="312">
        <v>11.59</v>
      </c>
      <c r="E2560" s="312">
        <v>0</v>
      </c>
      <c r="F2560" s="312">
        <v>0</v>
      </c>
      <c r="G2560" s="312">
        <v>0</v>
      </c>
      <c r="H2560" s="312">
        <v>0</v>
      </c>
      <c r="I2560" s="312">
        <v>0</v>
      </c>
    </row>
    <row r="2561" spans="1:14" s="121" customFormat="1">
      <c r="A2561" s="281"/>
      <c r="B2561" s="273" t="s">
        <v>20</v>
      </c>
      <c r="C2561" s="71">
        <f t="shared" si="745"/>
        <v>11.59</v>
      </c>
      <c r="D2561" s="71">
        <v>11.59</v>
      </c>
      <c r="E2561" s="71">
        <v>0</v>
      </c>
      <c r="F2561" s="71">
        <v>0</v>
      </c>
      <c r="G2561" s="71">
        <v>0</v>
      </c>
      <c r="H2561" s="71">
        <v>0</v>
      </c>
      <c r="I2561" s="71">
        <v>0</v>
      </c>
    </row>
    <row r="2562" spans="1:14" s="274" customFormat="1" ht="30">
      <c r="A2562" s="438" t="s">
        <v>458</v>
      </c>
      <c r="B2562" s="284" t="s">
        <v>19</v>
      </c>
      <c r="C2562" s="312">
        <f t="shared" si="745"/>
        <v>36.909999999999997</v>
      </c>
      <c r="D2562" s="312">
        <v>36.909999999999997</v>
      </c>
      <c r="E2562" s="312">
        <v>0</v>
      </c>
      <c r="F2562" s="312">
        <v>0</v>
      </c>
      <c r="G2562" s="312">
        <v>0</v>
      </c>
      <c r="H2562" s="312">
        <v>0</v>
      </c>
      <c r="I2562" s="312">
        <v>0</v>
      </c>
    </row>
    <row r="2563" spans="1:14" s="274" customFormat="1">
      <c r="A2563" s="281"/>
      <c r="B2563" s="273" t="s">
        <v>20</v>
      </c>
      <c r="C2563" s="312">
        <f t="shared" si="745"/>
        <v>36.909999999999997</v>
      </c>
      <c r="D2563" s="312">
        <v>36.909999999999997</v>
      </c>
      <c r="E2563" s="312">
        <v>0</v>
      </c>
      <c r="F2563" s="312">
        <v>0</v>
      </c>
      <c r="G2563" s="312">
        <v>0</v>
      </c>
      <c r="H2563" s="312">
        <v>0</v>
      </c>
      <c r="I2563" s="312">
        <v>0</v>
      </c>
    </row>
    <row r="2564" spans="1:14" s="274" customFormat="1" ht="15" customHeight="1">
      <c r="A2564" s="599" t="s">
        <v>452</v>
      </c>
      <c r="B2564" s="284" t="s">
        <v>19</v>
      </c>
      <c r="C2564" s="312">
        <f t="shared" si="745"/>
        <v>10</v>
      </c>
      <c r="D2564" s="312">
        <v>10</v>
      </c>
      <c r="E2564" s="312">
        <v>0</v>
      </c>
      <c r="F2564" s="312">
        <v>0</v>
      </c>
      <c r="G2564" s="312">
        <v>0</v>
      </c>
      <c r="H2564" s="312">
        <v>0</v>
      </c>
      <c r="I2564" s="312">
        <v>0</v>
      </c>
    </row>
    <row r="2565" spans="1:14" s="121" customFormat="1">
      <c r="A2565" s="281"/>
      <c r="B2565" s="273" t="s">
        <v>20</v>
      </c>
      <c r="C2565" s="71">
        <f t="shared" si="745"/>
        <v>10</v>
      </c>
      <c r="D2565" s="71">
        <v>10</v>
      </c>
      <c r="E2565" s="71">
        <v>0</v>
      </c>
      <c r="F2565" s="71">
        <v>0</v>
      </c>
      <c r="G2565" s="71">
        <v>0</v>
      </c>
      <c r="H2565" s="71">
        <v>0</v>
      </c>
      <c r="I2565" s="71">
        <v>0</v>
      </c>
    </row>
    <row r="2566" spans="1:14" s="121" customFormat="1">
      <c r="A2566" s="380" t="s">
        <v>464</v>
      </c>
      <c r="B2566" s="295" t="s">
        <v>19</v>
      </c>
      <c r="C2566" s="71">
        <f t="shared" si="745"/>
        <v>1.49</v>
      </c>
      <c r="D2566" s="71">
        <f>D2568</f>
        <v>1.49</v>
      </c>
      <c r="E2566" s="71">
        <f t="shared" ref="E2566:I2566" si="759">E2568</f>
        <v>0</v>
      </c>
      <c r="F2566" s="71">
        <f t="shared" si="759"/>
        <v>0</v>
      </c>
      <c r="G2566" s="71">
        <f t="shared" si="759"/>
        <v>0</v>
      </c>
      <c r="H2566" s="71">
        <f t="shared" si="759"/>
        <v>0</v>
      </c>
      <c r="I2566" s="71">
        <f t="shared" si="759"/>
        <v>0</v>
      </c>
    </row>
    <row r="2567" spans="1:14" s="121" customFormat="1">
      <c r="A2567" s="281"/>
      <c r="B2567" s="296" t="s">
        <v>20</v>
      </c>
      <c r="C2567" s="71">
        <f t="shared" si="745"/>
        <v>1.49</v>
      </c>
      <c r="D2567" s="71">
        <f>D2569</f>
        <v>1.49</v>
      </c>
      <c r="E2567" s="71">
        <f t="shared" ref="E2567:I2567" si="760">E2569</f>
        <v>0</v>
      </c>
      <c r="F2567" s="71">
        <f t="shared" si="760"/>
        <v>0</v>
      </c>
      <c r="G2567" s="71">
        <f t="shared" si="760"/>
        <v>0</v>
      </c>
      <c r="H2567" s="71">
        <f t="shared" si="760"/>
        <v>0</v>
      </c>
      <c r="I2567" s="71">
        <f t="shared" si="760"/>
        <v>0</v>
      </c>
    </row>
    <row r="2568" spans="1:14" s="274" customFormat="1" ht="15">
      <c r="A2568" s="441" t="s">
        <v>433</v>
      </c>
      <c r="B2568" s="284" t="s">
        <v>19</v>
      </c>
      <c r="C2568" s="312">
        <f t="shared" si="745"/>
        <v>1.49</v>
      </c>
      <c r="D2568" s="312">
        <v>1.49</v>
      </c>
      <c r="E2568" s="312">
        <v>0</v>
      </c>
      <c r="F2568" s="312">
        <v>0</v>
      </c>
      <c r="G2568" s="312">
        <v>0</v>
      </c>
      <c r="H2568" s="312">
        <v>0</v>
      </c>
      <c r="I2568" s="312">
        <v>0</v>
      </c>
      <c r="J2568" s="825"/>
      <c r="K2568" s="826"/>
      <c r="L2568" s="826"/>
      <c r="M2568" s="826"/>
      <c r="N2568" s="826"/>
    </row>
    <row r="2569" spans="1:14" s="121" customFormat="1">
      <c r="A2569" s="281"/>
      <c r="B2569" s="273" t="s">
        <v>20</v>
      </c>
      <c r="C2569" s="71">
        <f t="shared" si="745"/>
        <v>1.49</v>
      </c>
      <c r="D2569" s="71">
        <v>1.49</v>
      </c>
      <c r="E2569" s="71">
        <v>0</v>
      </c>
      <c r="F2569" s="71">
        <v>0</v>
      </c>
      <c r="G2569" s="71">
        <v>0</v>
      </c>
      <c r="H2569" s="71">
        <v>0</v>
      </c>
      <c r="I2569" s="71">
        <v>0</v>
      </c>
      <c r="J2569" s="902"/>
      <c r="K2569" s="903"/>
      <c r="L2569" s="903"/>
      <c r="M2569" s="903"/>
      <c r="N2569" s="903"/>
    </row>
    <row r="2570" spans="1:14" s="121" customFormat="1" ht="25.5">
      <c r="A2570" s="354" t="s">
        <v>187</v>
      </c>
      <c r="B2570" s="295" t="s">
        <v>19</v>
      </c>
      <c r="C2570" s="71">
        <f t="shared" si="745"/>
        <v>106.84</v>
      </c>
      <c r="D2570" s="71">
        <f>D2572</f>
        <v>106.84</v>
      </c>
      <c r="E2570" s="71">
        <f t="shared" ref="E2570:I2570" si="761">E2572</f>
        <v>0</v>
      </c>
      <c r="F2570" s="71">
        <f t="shared" si="761"/>
        <v>0</v>
      </c>
      <c r="G2570" s="71">
        <f t="shared" si="761"/>
        <v>0</v>
      </c>
      <c r="H2570" s="71">
        <f t="shared" si="761"/>
        <v>0</v>
      </c>
      <c r="I2570" s="71">
        <f t="shared" si="761"/>
        <v>0</v>
      </c>
    </row>
    <row r="2571" spans="1:14" s="121" customFormat="1">
      <c r="A2571" s="281"/>
      <c r="B2571" s="296" t="s">
        <v>20</v>
      </c>
      <c r="C2571" s="71">
        <f t="shared" si="745"/>
        <v>106.84</v>
      </c>
      <c r="D2571" s="71">
        <f>D2573</f>
        <v>106.84</v>
      </c>
      <c r="E2571" s="71">
        <f t="shared" ref="E2571:I2571" si="762">E2573</f>
        <v>0</v>
      </c>
      <c r="F2571" s="71">
        <f t="shared" si="762"/>
        <v>0</v>
      </c>
      <c r="G2571" s="71">
        <f t="shared" si="762"/>
        <v>0</v>
      </c>
      <c r="H2571" s="71">
        <f t="shared" si="762"/>
        <v>0</v>
      </c>
      <c r="I2571" s="71">
        <f t="shared" si="762"/>
        <v>0</v>
      </c>
    </row>
    <row r="2572" spans="1:14" s="274" customFormat="1" ht="15">
      <c r="A2572" s="673" t="s">
        <v>611</v>
      </c>
      <c r="B2572" s="284" t="s">
        <v>19</v>
      </c>
      <c r="C2572" s="312">
        <f t="shared" si="745"/>
        <v>106.84</v>
      </c>
      <c r="D2572" s="312">
        <v>106.84</v>
      </c>
      <c r="E2572" s="312">
        <v>0</v>
      </c>
      <c r="F2572" s="312">
        <v>0</v>
      </c>
      <c r="G2572" s="312">
        <v>0</v>
      </c>
      <c r="H2572" s="312">
        <v>0</v>
      </c>
      <c r="I2572" s="312">
        <v>0</v>
      </c>
    </row>
    <row r="2573" spans="1:14" s="121" customFormat="1">
      <c r="A2573" s="281"/>
      <c r="B2573" s="273" t="s">
        <v>20</v>
      </c>
      <c r="C2573" s="71">
        <f t="shared" si="745"/>
        <v>106.84</v>
      </c>
      <c r="D2573" s="71">
        <v>106.84</v>
      </c>
      <c r="E2573" s="71">
        <v>0</v>
      </c>
      <c r="F2573" s="71">
        <v>0</v>
      </c>
      <c r="G2573" s="71">
        <v>0</v>
      </c>
      <c r="H2573" s="71">
        <v>0</v>
      </c>
      <c r="I2573" s="71">
        <v>0</v>
      </c>
    </row>
    <row r="2574" spans="1:14" s="253" customFormat="1" ht="14.25">
      <c r="A2574" s="428" t="s">
        <v>969</v>
      </c>
      <c r="B2574" s="284" t="s">
        <v>19</v>
      </c>
      <c r="C2574" s="71">
        <f t="shared" ref="C2574:C2577" si="763">D2574+E2574+F2574+G2574+H2574+I2574</f>
        <v>201</v>
      </c>
      <c r="D2574" s="71">
        <f>-D2576+D2578+D2580+D2582</f>
        <v>0</v>
      </c>
      <c r="E2574" s="71">
        <f>E2576+E2578+E2580+E2582</f>
        <v>201</v>
      </c>
      <c r="F2574" s="71">
        <f t="shared" ref="F2574:I2574" si="764">-F2576+F2578+F2580+F2582</f>
        <v>0</v>
      </c>
      <c r="G2574" s="71">
        <f t="shared" si="764"/>
        <v>0</v>
      </c>
      <c r="H2574" s="71">
        <f t="shared" si="764"/>
        <v>0</v>
      </c>
      <c r="I2574" s="71">
        <f t="shared" si="764"/>
        <v>0</v>
      </c>
    </row>
    <row r="2575" spans="1:14" s="121" customFormat="1">
      <c r="A2575" s="152"/>
      <c r="B2575" s="273" t="s">
        <v>20</v>
      </c>
      <c r="C2575" s="71">
        <f t="shared" si="763"/>
        <v>201</v>
      </c>
      <c r="D2575" s="71">
        <f>-D2577+D2579+D2581+D2583</f>
        <v>0</v>
      </c>
      <c r="E2575" s="71">
        <f>E2577+E2579+E2581+E2583</f>
        <v>201</v>
      </c>
      <c r="F2575" s="71">
        <f t="shared" ref="F2575:I2575" si="765">-F2577+F2579+F2581+F2583</f>
        <v>0</v>
      </c>
      <c r="G2575" s="71">
        <f t="shared" si="765"/>
        <v>0</v>
      </c>
      <c r="H2575" s="71">
        <f t="shared" si="765"/>
        <v>0</v>
      </c>
      <c r="I2575" s="71">
        <f t="shared" si="765"/>
        <v>0</v>
      </c>
    </row>
    <row r="2576" spans="1:14" s="274" customFormat="1" ht="16.5" customHeight="1">
      <c r="A2576" s="599" t="s">
        <v>965</v>
      </c>
      <c r="B2576" s="284" t="s">
        <v>19</v>
      </c>
      <c r="C2576" s="312">
        <f t="shared" si="763"/>
        <v>69</v>
      </c>
      <c r="D2576" s="312">
        <v>0</v>
      </c>
      <c r="E2576" s="312">
        <v>69</v>
      </c>
      <c r="F2576" s="312">
        <v>0</v>
      </c>
      <c r="G2576" s="312">
        <v>0</v>
      </c>
      <c r="H2576" s="312">
        <v>0</v>
      </c>
      <c r="I2576" s="312">
        <v>0</v>
      </c>
    </row>
    <row r="2577" spans="1:12" s="274" customFormat="1">
      <c r="A2577" s="281"/>
      <c r="B2577" s="273" t="s">
        <v>20</v>
      </c>
      <c r="C2577" s="312">
        <f t="shared" si="763"/>
        <v>69</v>
      </c>
      <c r="D2577" s="312">
        <v>0</v>
      </c>
      <c r="E2577" s="312">
        <v>69</v>
      </c>
      <c r="F2577" s="312">
        <v>0</v>
      </c>
      <c r="G2577" s="312">
        <v>0</v>
      </c>
      <c r="H2577" s="312">
        <v>0</v>
      </c>
      <c r="I2577" s="312">
        <v>0</v>
      </c>
    </row>
    <row r="2578" spans="1:12" s="274" customFormat="1" ht="17.25" customHeight="1">
      <c r="A2578" s="437" t="s">
        <v>966</v>
      </c>
      <c r="B2578" s="284" t="s">
        <v>19</v>
      </c>
      <c r="C2578" s="312">
        <f t="shared" ref="C2578:C2581" si="766">D2578+E2578+F2578+G2578+H2578+I2578</f>
        <v>22</v>
      </c>
      <c r="D2578" s="312">
        <v>0</v>
      </c>
      <c r="E2578" s="312">
        <v>22</v>
      </c>
      <c r="F2578" s="312">
        <v>0</v>
      </c>
      <c r="G2578" s="312">
        <v>0</v>
      </c>
      <c r="H2578" s="312">
        <v>0</v>
      </c>
      <c r="I2578" s="312">
        <v>0</v>
      </c>
    </row>
    <row r="2579" spans="1:12" s="274" customFormat="1">
      <c r="A2579" s="281"/>
      <c r="B2579" s="273" t="s">
        <v>20</v>
      </c>
      <c r="C2579" s="312">
        <f t="shared" si="766"/>
        <v>22</v>
      </c>
      <c r="D2579" s="312">
        <v>0</v>
      </c>
      <c r="E2579" s="312">
        <v>22</v>
      </c>
      <c r="F2579" s="312">
        <v>0</v>
      </c>
      <c r="G2579" s="312">
        <v>0</v>
      </c>
      <c r="H2579" s="312">
        <v>0</v>
      </c>
      <c r="I2579" s="312">
        <v>0</v>
      </c>
    </row>
    <row r="2580" spans="1:12" s="274" customFormat="1" ht="17.25" customHeight="1">
      <c r="A2580" s="599" t="s">
        <v>967</v>
      </c>
      <c r="B2580" s="284" t="s">
        <v>19</v>
      </c>
      <c r="C2580" s="312">
        <f t="shared" si="766"/>
        <v>20</v>
      </c>
      <c r="D2580" s="312">
        <v>0</v>
      </c>
      <c r="E2580" s="312">
        <v>20</v>
      </c>
      <c r="F2580" s="312">
        <v>0</v>
      </c>
      <c r="G2580" s="312">
        <v>0</v>
      </c>
      <c r="H2580" s="312">
        <v>0</v>
      </c>
      <c r="I2580" s="312">
        <v>0</v>
      </c>
    </row>
    <row r="2581" spans="1:12" s="274" customFormat="1">
      <c r="A2581" s="281"/>
      <c r="B2581" s="273" t="s">
        <v>20</v>
      </c>
      <c r="C2581" s="312">
        <f t="shared" si="766"/>
        <v>20</v>
      </c>
      <c r="D2581" s="312">
        <v>0</v>
      </c>
      <c r="E2581" s="312">
        <v>20</v>
      </c>
      <c r="F2581" s="312">
        <v>0</v>
      </c>
      <c r="G2581" s="312">
        <v>0</v>
      </c>
      <c r="H2581" s="312">
        <v>0</v>
      </c>
      <c r="I2581" s="312">
        <v>0</v>
      </c>
    </row>
    <row r="2582" spans="1:12" s="274" customFormat="1" ht="18.75" customHeight="1">
      <c r="A2582" s="599" t="s">
        <v>968</v>
      </c>
      <c r="B2582" s="284" t="s">
        <v>19</v>
      </c>
      <c r="C2582" s="312">
        <f t="shared" ref="C2582:C2583" si="767">D2582+E2582+F2582+G2582+H2582+I2582</f>
        <v>90</v>
      </c>
      <c r="D2582" s="312">
        <v>0</v>
      </c>
      <c r="E2582" s="312">
        <v>90</v>
      </c>
      <c r="F2582" s="312">
        <v>0</v>
      </c>
      <c r="G2582" s="312">
        <v>0</v>
      </c>
      <c r="H2582" s="312">
        <v>0</v>
      </c>
      <c r="I2582" s="312">
        <v>0</v>
      </c>
    </row>
    <row r="2583" spans="1:12" s="121" customFormat="1">
      <c r="A2583" s="281"/>
      <c r="B2583" s="273" t="s">
        <v>20</v>
      </c>
      <c r="C2583" s="71">
        <f t="shared" si="767"/>
        <v>90</v>
      </c>
      <c r="D2583" s="71">
        <v>0</v>
      </c>
      <c r="E2583" s="71">
        <v>90</v>
      </c>
      <c r="F2583" s="71">
        <v>0</v>
      </c>
      <c r="G2583" s="71">
        <v>0</v>
      </c>
      <c r="H2583" s="71">
        <v>0</v>
      </c>
      <c r="I2583" s="71">
        <v>0</v>
      </c>
    </row>
    <row r="2584" spans="1:12" s="112" customFormat="1">
      <c r="A2584" s="52" t="s">
        <v>60</v>
      </c>
      <c r="B2584" s="162" t="s">
        <v>19</v>
      </c>
      <c r="C2584" s="151">
        <f t="shared" si="745"/>
        <v>971.88</v>
      </c>
      <c r="D2584" s="151">
        <f>D2586+D2590</f>
        <v>942.88</v>
      </c>
      <c r="E2584" s="151">
        <f t="shared" ref="E2584:I2585" si="768">E2586+E2590</f>
        <v>29</v>
      </c>
      <c r="F2584" s="151">
        <f t="shared" si="768"/>
        <v>0</v>
      </c>
      <c r="G2584" s="151">
        <f t="shared" si="768"/>
        <v>0</v>
      </c>
      <c r="H2584" s="151">
        <f t="shared" si="768"/>
        <v>0</v>
      </c>
      <c r="I2584" s="151">
        <f t="shared" si="768"/>
        <v>0</v>
      </c>
    </row>
    <row r="2585" spans="1:12" s="112" customFormat="1">
      <c r="A2585" s="164"/>
      <c r="B2585" s="163" t="s">
        <v>20</v>
      </c>
      <c r="C2585" s="151">
        <f t="shared" si="745"/>
        <v>971.88</v>
      </c>
      <c r="D2585" s="151">
        <f>D2587+D2591</f>
        <v>942.88</v>
      </c>
      <c r="E2585" s="151">
        <f t="shared" si="768"/>
        <v>29</v>
      </c>
      <c r="F2585" s="151">
        <f t="shared" si="768"/>
        <v>0</v>
      </c>
      <c r="G2585" s="151">
        <f t="shared" si="768"/>
        <v>0</v>
      </c>
      <c r="H2585" s="151">
        <f t="shared" si="768"/>
        <v>0</v>
      </c>
      <c r="I2585" s="151">
        <f t="shared" si="768"/>
        <v>0</v>
      </c>
    </row>
    <row r="2586" spans="1:12" s="121" customFormat="1" ht="25.5">
      <c r="A2586" s="354" t="s">
        <v>90</v>
      </c>
      <c r="B2586" s="295" t="s">
        <v>19</v>
      </c>
      <c r="C2586" s="71">
        <f t="shared" si="745"/>
        <v>921.61</v>
      </c>
      <c r="D2586" s="71">
        <f>D2588</f>
        <v>892.61</v>
      </c>
      <c r="E2586" s="71">
        <f t="shared" ref="E2586:I2587" si="769">E2588</f>
        <v>29</v>
      </c>
      <c r="F2586" s="71">
        <f t="shared" si="769"/>
        <v>0</v>
      </c>
      <c r="G2586" s="71">
        <f t="shared" si="769"/>
        <v>0</v>
      </c>
      <c r="H2586" s="71">
        <f t="shared" si="769"/>
        <v>0</v>
      </c>
      <c r="I2586" s="71">
        <f t="shared" si="769"/>
        <v>0</v>
      </c>
    </row>
    <row r="2587" spans="1:12" s="121" customFormat="1">
      <c r="A2587" s="281"/>
      <c r="B2587" s="296" t="s">
        <v>20</v>
      </c>
      <c r="C2587" s="71">
        <f t="shared" si="745"/>
        <v>921.61</v>
      </c>
      <c r="D2587" s="71">
        <f>D2589</f>
        <v>892.61</v>
      </c>
      <c r="E2587" s="71">
        <f t="shared" si="769"/>
        <v>29</v>
      </c>
      <c r="F2587" s="71">
        <f t="shared" si="769"/>
        <v>0</v>
      </c>
      <c r="G2587" s="71">
        <f t="shared" si="769"/>
        <v>0</v>
      </c>
      <c r="H2587" s="71">
        <f t="shared" si="769"/>
        <v>0</v>
      </c>
      <c r="I2587" s="71">
        <f t="shared" si="769"/>
        <v>0</v>
      </c>
    </row>
    <row r="2588" spans="1:12" s="274" customFormat="1" ht="15">
      <c r="A2588" s="612" t="s">
        <v>267</v>
      </c>
      <c r="B2588" s="284" t="s">
        <v>19</v>
      </c>
      <c r="C2588" s="312">
        <f t="shared" si="745"/>
        <v>921.61</v>
      </c>
      <c r="D2588" s="312">
        <v>892.61</v>
      </c>
      <c r="E2588" s="312">
        <v>29</v>
      </c>
      <c r="F2588" s="312">
        <v>0</v>
      </c>
      <c r="G2588" s="312">
        <v>0</v>
      </c>
      <c r="H2588" s="312">
        <v>0</v>
      </c>
      <c r="I2588" s="312">
        <v>0</v>
      </c>
      <c r="J2588" s="755" t="s">
        <v>652</v>
      </c>
      <c r="K2588" s="863"/>
      <c r="L2588" s="863"/>
    </row>
    <row r="2589" spans="1:12" s="274" customFormat="1">
      <c r="A2589" s="281"/>
      <c r="B2589" s="273" t="s">
        <v>20</v>
      </c>
      <c r="C2589" s="312">
        <f t="shared" si="745"/>
        <v>921.61</v>
      </c>
      <c r="D2589" s="312">
        <v>892.61</v>
      </c>
      <c r="E2589" s="312">
        <v>29</v>
      </c>
      <c r="F2589" s="312">
        <v>0</v>
      </c>
      <c r="G2589" s="312">
        <v>0</v>
      </c>
      <c r="H2589" s="312">
        <v>0</v>
      </c>
      <c r="I2589" s="312">
        <v>0</v>
      </c>
      <c r="J2589" s="755"/>
      <c r="K2589" s="863"/>
      <c r="L2589" s="863"/>
    </row>
    <row r="2590" spans="1:12" s="274" customFormat="1" ht="14.25">
      <c r="A2590" s="428" t="s">
        <v>428</v>
      </c>
      <c r="B2590" s="295" t="s">
        <v>19</v>
      </c>
      <c r="C2590" s="312">
        <f t="shared" si="745"/>
        <v>50.27</v>
      </c>
      <c r="D2590" s="312">
        <f>D2592</f>
        <v>50.27</v>
      </c>
      <c r="E2590" s="312">
        <f t="shared" ref="E2590:I2591" si="770">E2592</f>
        <v>0</v>
      </c>
      <c r="F2590" s="312">
        <f t="shared" si="770"/>
        <v>0</v>
      </c>
      <c r="G2590" s="312">
        <f t="shared" si="770"/>
        <v>0</v>
      </c>
      <c r="H2590" s="312">
        <f t="shared" si="770"/>
        <v>0</v>
      </c>
      <c r="I2590" s="312">
        <f t="shared" si="770"/>
        <v>0</v>
      </c>
    </row>
    <row r="2591" spans="1:12" s="274" customFormat="1">
      <c r="A2591" s="281"/>
      <c r="B2591" s="296" t="s">
        <v>20</v>
      </c>
      <c r="C2591" s="312">
        <f t="shared" si="745"/>
        <v>50.27</v>
      </c>
      <c r="D2591" s="312">
        <f>D2593</f>
        <v>50.27</v>
      </c>
      <c r="E2591" s="312">
        <f t="shared" si="770"/>
        <v>0</v>
      </c>
      <c r="F2591" s="312">
        <f t="shared" si="770"/>
        <v>0</v>
      </c>
      <c r="G2591" s="312">
        <f t="shared" si="770"/>
        <v>0</v>
      </c>
      <c r="H2591" s="312">
        <f t="shared" si="770"/>
        <v>0</v>
      </c>
      <c r="I2591" s="312">
        <f t="shared" si="770"/>
        <v>0</v>
      </c>
    </row>
    <row r="2592" spans="1:12" s="274" customFormat="1" ht="28.5" customHeight="1">
      <c r="A2592" s="437" t="s">
        <v>459</v>
      </c>
      <c r="B2592" s="284" t="s">
        <v>19</v>
      </c>
      <c r="C2592" s="312">
        <f t="shared" si="745"/>
        <v>50.27</v>
      </c>
      <c r="D2592" s="312">
        <v>50.27</v>
      </c>
      <c r="E2592" s="312">
        <v>0</v>
      </c>
      <c r="F2592" s="312">
        <v>0</v>
      </c>
      <c r="G2592" s="312">
        <v>0</v>
      </c>
      <c r="H2592" s="312">
        <v>0</v>
      </c>
      <c r="I2592" s="312">
        <v>0</v>
      </c>
    </row>
    <row r="2593" spans="1:17" s="121" customFormat="1">
      <c r="A2593" s="281"/>
      <c r="B2593" s="273" t="s">
        <v>20</v>
      </c>
      <c r="C2593" s="71">
        <f t="shared" si="745"/>
        <v>50.27</v>
      </c>
      <c r="D2593" s="71">
        <v>50.27</v>
      </c>
      <c r="E2593" s="71">
        <v>0</v>
      </c>
      <c r="F2593" s="71">
        <v>0</v>
      </c>
      <c r="G2593" s="71">
        <v>0</v>
      </c>
      <c r="H2593" s="71">
        <v>0</v>
      </c>
      <c r="I2593" s="71">
        <v>0</v>
      </c>
    </row>
    <row r="2594" spans="1:17" s="139" customFormat="1">
      <c r="A2594" s="182" t="s">
        <v>69</v>
      </c>
      <c r="B2594" s="160" t="s">
        <v>19</v>
      </c>
      <c r="C2594" s="146">
        <f t="shared" si="745"/>
        <v>2492</v>
      </c>
      <c r="D2594" s="146">
        <f>D2596</f>
        <v>1502</v>
      </c>
      <c r="E2594" s="146">
        <f>E2596</f>
        <v>580</v>
      </c>
      <c r="F2594" s="146">
        <f t="shared" ref="E2594:I2599" si="771">F2596</f>
        <v>0</v>
      </c>
      <c r="G2594" s="146">
        <f t="shared" si="771"/>
        <v>0</v>
      </c>
      <c r="H2594" s="146">
        <f t="shared" si="771"/>
        <v>0</v>
      </c>
      <c r="I2594" s="146">
        <f t="shared" si="771"/>
        <v>410</v>
      </c>
      <c r="J2594" s="142"/>
      <c r="K2594" s="142"/>
      <c r="L2594" s="142"/>
    </row>
    <row r="2595" spans="1:17" s="139" customFormat="1">
      <c r="A2595" s="130" t="s">
        <v>26</v>
      </c>
      <c r="B2595" s="161" t="s">
        <v>20</v>
      </c>
      <c r="C2595" s="146">
        <f t="shared" si="745"/>
        <v>2492</v>
      </c>
      <c r="D2595" s="146">
        <f>D2597</f>
        <v>1502</v>
      </c>
      <c r="E2595" s="146">
        <f t="shared" si="771"/>
        <v>580</v>
      </c>
      <c r="F2595" s="146">
        <f t="shared" si="771"/>
        <v>0</v>
      </c>
      <c r="G2595" s="146">
        <f t="shared" si="771"/>
        <v>0</v>
      </c>
      <c r="H2595" s="146">
        <f t="shared" si="771"/>
        <v>0</v>
      </c>
      <c r="I2595" s="146">
        <f t="shared" si="771"/>
        <v>410</v>
      </c>
      <c r="J2595" s="142"/>
      <c r="K2595" s="142"/>
      <c r="L2595" s="142"/>
    </row>
    <row r="2596" spans="1:17" s="139" customFormat="1">
      <c r="A2596" s="106" t="s">
        <v>76</v>
      </c>
      <c r="B2596" s="107" t="s">
        <v>19</v>
      </c>
      <c r="C2596" s="100">
        <f t="shared" si="745"/>
        <v>2492</v>
      </c>
      <c r="D2596" s="95">
        <f>D2598</f>
        <v>1502</v>
      </c>
      <c r="E2596" s="95">
        <f t="shared" si="771"/>
        <v>580</v>
      </c>
      <c r="F2596" s="95">
        <f t="shared" si="771"/>
        <v>0</v>
      </c>
      <c r="G2596" s="95">
        <f t="shared" si="771"/>
        <v>0</v>
      </c>
      <c r="H2596" s="95">
        <f t="shared" si="771"/>
        <v>0</v>
      </c>
      <c r="I2596" s="95">
        <f t="shared" si="771"/>
        <v>410</v>
      </c>
      <c r="J2596" s="142"/>
      <c r="K2596" s="142"/>
      <c r="L2596" s="142"/>
    </row>
    <row r="2597" spans="1:17" s="139" customFormat="1">
      <c r="A2597" s="108"/>
      <c r="B2597" s="206" t="s">
        <v>20</v>
      </c>
      <c r="C2597" s="100">
        <f t="shared" si="745"/>
        <v>2492</v>
      </c>
      <c r="D2597" s="95">
        <f>D2599</f>
        <v>1502</v>
      </c>
      <c r="E2597" s="95">
        <f t="shared" si="771"/>
        <v>580</v>
      </c>
      <c r="F2597" s="95">
        <f t="shared" si="771"/>
        <v>0</v>
      </c>
      <c r="G2597" s="95">
        <f t="shared" si="771"/>
        <v>0</v>
      </c>
      <c r="H2597" s="95">
        <f t="shared" si="771"/>
        <v>0</v>
      </c>
      <c r="I2597" s="95">
        <f t="shared" si="771"/>
        <v>410</v>
      </c>
      <c r="J2597" s="142"/>
      <c r="K2597" s="142"/>
      <c r="L2597" s="142"/>
    </row>
    <row r="2598" spans="1:17" s="139" customFormat="1">
      <c r="A2598" s="128" t="s">
        <v>54</v>
      </c>
      <c r="B2598" s="135" t="s">
        <v>19</v>
      </c>
      <c r="C2598" s="100">
        <f t="shared" si="745"/>
        <v>2492</v>
      </c>
      <c r="D2598" s="95">
        <f>D2600</f>
        <v>1502</v>
      </c>
      <c r="E2598" s="95">
        <f t="shared" si="771"/>
        <v>580</v>
      </c>
      <c r="F2598" s="95">
        <f t="shared" si="771"/>
        <v>0</v>
      </c>
      <c r="G2598" s="95">
        <f t="shared" si="771"/>
        <v>0</v>
      </c>
      <c r="H2598" s="95">
        <f t="shared" si="771"/>
        <v>0</v>
      </c>
      <c r="I2598" s="95">
        <f t="shared" si="771"/>
        <v>410</v>
      </c>
      <c r="J2598" s="142"/>
      <c r="K2598" s="142"/>
      <c r="L2598" s="142"/>
    </row>
    <row r="2599" spans="1:17" s="139" customFormat="1">
      <c r="A2599" s="105"/>
      <c r="B2599" s="138" t="s">
        <v>20</v>
      </c>
      <c r="C2599" s="100">
        <f t="shared" si="745"/>
        <v>2492</v>
      </c>
      <c r="D2599" s="95">
        <f>D2601</f>
        <v>1502</v>
      </c>
      <c r="E2599" s="95">
        <f t="shared" si="771"/>
        <v>580</v>
      </c>
      <c r="F2599" s="95">
        <f t="shared" si="771"/>
        <v>0</v>
      </c>
      <c r="G2599" s="95">
        <f t="shared" si="771"/>
        <v>0</v>
      </c>
      <c r="H2599" s="95">
        <f t="shared" si="771"/>
        <v>0</v>
      </c>
      <c r="I2599" s="95">
        <f t="shared" si="771"/>
        <v>410</v>
      </c>
      <c r="J2599" s="142"/>
      <c r="K2599" s="142"/>
      <c r="L2599" s="142"/>
    </row>
    <row r="2600" spans="1:17" s="180" customFormat="1">
      <c r="A2600" s="182" t="s">
        <v>61</v>
      </c>
      <c r="B2600" s="160" t="s">
        <v>19</v>
      </c>
      <c r="C2600" s="146">
        <f t="shared" si="745"/>
        <v>2492</v>
      </c>
      <c r="D2600" s="146">
        <f>D2602+D2610</f>
        <v>1502</v>
      </c>
      <c r="E2600" s="146">
        <f t="shared" ref="E2600:I2600" si="772">E2602+E2610</f>
        <v>580</v>
      </c>
      <c r="F2600" s="146">
        <f t="shared" si="772"/>
        <v>0</v>
      </c>
      <c r="G2600" s="146">
        <f t="shared" si="772"/>
        <v>0</v>
      </c>
      <c r="H2600" s="146">
        <f t="shared" si="772"/>
        <v>0</v>
      </c>
      <c r="I2600" s="146">
        <f t="shared" si="772"/>
        <v>410</v>
      </c>
      <c r="J2600" s="183"/>
      <c r="K2600" s="183"/>
      <c r="L2600" s="183"/>
    </row>
    <row r="2601" spans="1:17" s="180" customFormat="1">
      <c r="A2601" s="184"/>
      <c r="B2601" s="161" t="s">
        <v>20</v>
      </c>
      <c r="C2601" s="146">
        <f t="shared" si="745"/>
        <v>2492</v>
      </c>
      <c r="D2601" s="146">
        <f>D2603+D2611</f>
        <v>1502</v>
      </c>
      <c r="E2601" s="146">
        <f t="shared" ref="E2601:I2601" si="773">E2603+E2611</f>
        <v>580</v>
      </c>
      <c r="F2601" s="146">
        <f t="shared" si="773"/>
        <v>0</v>
      </c>
      <c r="G2601" s="146">
        <f t="shared" si="773"/>
        <v>0</v>
      </c>
      <c r="H2601" s="146">
        <f t="shared" si="773"/>
        <v>0</v>
      </c>
      <c r="I2601" s="146">
        <f t="shared" si="773"/>
        <v>410</v>
      </c>
      <c r="J2601" s="183"/>
      <c r="K2601" s="183"/>
      <c r="L2601" s="183"/>
    </row>
    <row r="2602" spans="1:17" s="139" customFormat="1">
      <c r="A2602" s="175" t="s">
        <v>62</v>
      </c>
      <c r="B2602" s="145" t="s">
        <v>19</v>
      </c>
      <c r="C2602" s="239">
        <f t="shared" si="745"/>
        <v>2382</v>
      </c>
      <c r="D2602" s="146">
        <f>D2604+D2606+D2608</f>
        <v>1502</v>
      </c>
      <c r="E2602" s="146">
        <f t="shared" ref="E2602:I2602" si="774">E2604+E2606+E2608</f>
        <v>470</v>
      </c>
      <c r="F2602" s="146">
        <f t="shared" si="774"/>
        <v>0</v>
      </c>
      <c r="G2602" s="146">
        <f t="shared" si="774"/>
        <v>0</v>
      </c>
      <c r="H2602" s="146">
        <f t="shared" si="774"/>
        <v>0</v>
      </c>
      <c r="I2602" s="146">
        <f t="shared" si="774"/>
        <v>410</v>
      </c>
    </row>
    <row r="2603" spans="1:17" s="139" customFormat="1">
      <c r="A2603" s="140"/>
      <c r="B2603" s="148" t="s">
        <v>20</v>
      </c>
      <c r="C2603" s="239">
        <f t="shared" si="745"/>
        <v>2382</v>
      </c>
      <c r="D2603" s="146">
        <f>D2605+D2607+D2609</f>
        <v>1502</v>
      </c>
      <c r="E2603" s="146">
        <f t="shared" ref="E2603:I2603" si="775">E2605+E2607+E2609</f>
        <v>470</v>
      </c>
      <c r="F2603" s="146">
        <f t="shared" si="775"/>
        <v>0</v>
      </c>
      <c r="G2603" s="146">
        <f t="shared" si="775"/>
        <v>0</v>
      </c>
      <c r="H2603" s="146">
        <f t="shared" si="775"/>
        <v>0</v>
      </c>
      <c r="I2603" s="146">
        <f t="shared" si="775"/>
        <v>410</v>
      </c>
    </row>
    <row r="2604" spans="1:17" s="274" customFormat="1">
      <c r="A2604" s="436" t="s">
        <v>465</v>
      </c>
      <c r="B2604" s="299" t="s">
        <v>19</v>
      </c>
      <c r="C2604" s="351">
        <f t="shared" ref="C2604:C2609" si="776">D2604+E2604+F2604+G2604+H2604+I2604</f>
        <v>1799</v>
      </c>
      <c r="D2604" s="312">
        <f>2+6+20+222+1179</f>
        <v>1429</v>
      </c>
      <c r="E2604" s="312">
        <v>370</v>
      </c>
      <c r="F2604" s="312">
        <v>0</v>
      </c>
      <c r="G2604" s="312">
        <v>0</v>
      </c>
      <c r="H2604" s="312">
        <v>0</v>
      </c>
      <c r="I2604" s="312">
        <v>0</v>
      </c>
      <c r="J2604" s="893" t="s">
        <v>193</v>
      </c>
      <c r="K2604" s="894"/>
      <c r="L2604" s="894"/>
      <c r="M2604" s="894"/>
      <c r="N2604" s="894"/>
      <c r="O2604" s="894"/>
      <c r="P2604" s="894"/>
      <c r="Q2604" s="895"/>
    </row>
    <row r="2605" spans="1:17" s="274" customFormat="1">
      <c r="A2605" s="346"/>
      <c r="B2605" s="282" t="s">
        <v>20</v>
      </c>
      <c r="C2605" s="351">
        <f t="shared" si="776"/>
        <v>1799</v>
      </c>
      <c r="D2605" s="312">
        <f>2+6+20+222+1179</f>
        <v>1429</v>
      </c>
      <c r="E2605" s="312">
        <v>370</v>
      </c>
      <c r="F2605" s="312">
        <v>0</v>
      </c>
      <c r="G2605" s="312">
        <v>0</v>
      </c>
      <c r="H2605" s="312">
        <v>0</v>
      </c>
      <c r="I2605" s="312">
        <v>0</v>
      </c>
      <c r="J2605" s="893"/>
      <c r="K2605" s="894"/>
      <c r="L2605" s="894"/>
      <c r="M2605" s="894"/>
      <c r="N2605" s="894"/>
      <c r="O2605" s="894"/>
      <c r="P2605" s="894"/>
      <c r="Q2605" s="895"/>
    </row>
    <row r="2606" spans="1:17" s="274" customFormat="1" ht="15">
      <c r="A2606" s="594" t="s">
        <v>542</v>
      </c>
      <c r="B2606" s="299" t="s">
        <v>19</v>
      </c>
      <c r="C2606" s="351">
        <f t="shared" si="776"/>
        <v>483</v>
      </c>
      <c r="D2606" s="312">
        <v>73</v>
      </c>
      <c r="E2606" s="312">
        <v>0</v>
      </c>
      <c r="F2606" s="312">
        <v>0</v>
      </c>
      <c r="G2606" s="312">
        <v>0</v>
      </c>
      <c r="H2606" s="312">
        <v>0</v>
      </c>
      <c r="I2606" s="312">
        <f>483-73</f>
        <v>410</v>
      </c>
      <c r="J2606" s="896"/>
      <c r="K2606" s="897"/>
      <c r="L2606" s="897"/>
      <c r="M2606" s="897"/>
      <c r="N2606" s="897"/>
      <c r="O2606" s="897"/>
      <c r="P2606" s="897"/>
      <c r="Q2606" s="874"/>
    </row>
    <row r="2607" spans="1:17" s="274" customFormat="1">
      <c r="A2607" s="346"/>
      <c r="B2607" s="282" t="s">
        <v>20</v>
      </c>
      <c r="C2607" s="351">
        <f t="shared" si="776"/>
        <v>483</v>
      </c>
      <c r="D2607" s="312">
        <v>73</v>
      </c>
      <c r="E2607" s="312">
        <v>0</v>
      </c>
      <c r="F2607" s="312">
        <v>0</v>
      </c>
      <c r="G2607" s="312">
        <v>0</v>
      </c>
      <c r="H2607" s="312">
        <v>0</v>
      </c>
      <c r="I2607" s="312">
        <f>483-73</f>
        <v>410</v>
      </c>
      <c r="J2607" s="896"/>
      <c r="K2607" s="897"/>
      <c r="L2607" s="897"/>
      <c r="M2607" s="897"/>
      <c r="N2607" s="897"/>
      <c r="O2607" s="897"/>
      <c r="P2607" s="897"/>
      <c r="Q2607" s="874"/>
    </row>
    <row r="2608" spans="1:17" s="274" customFormat="1" ht="15">
      <c r="A2608" s="593" t="s">
        <v>970</v>
      </c>
      <c r="B2608" s="299" t="s">
        <v>19</v>
      </c>
      <c r="C2608" s="351">
        <f t="shared" si="776"/>
        <v>100</v>
      </c>
      <c r="D2608" s="312">
        <v>0</v>
      </c>
      <c r="E2608" s="312">
        <v>100</v>
      </c>
      <c r="F2608" s="312">
        <v>0</v>
      </c>
      <c r="G2608" s="312">
        <v>0</v>
      </c>
      <c r="H2608" s="312">
        <v>0</v>
      </c>
      <c r="I2608" s="312">
        <v>0</v>
      </c>
      <c r="J2608" s="896"/>
      <c r="K2608" s="897"/>
      <c r="L2608" s="897"/>
      <c r="M2608" s="897"/>
      <c r="N2608" s="897"/>
      <c r="O2608" s="897"/>
      <c r="P2608" s="897"/>
      <c r="Q2608" s="904"/>
    </row>
    <row r="2609" spans="1:17" s="274" customFormat="1">
      <c r="A2609" s="346"/>
      <c r="B2609" s="282" t="s">
        <v>20</v>
      </c>
      <c r="C2609" s="351">
        <f t="shared" si="776"/>
        <v>100</v>
      </c>
      <c r="D2609" s="312">
        <v>0</v>
      </c>
      <c r="E2609" s="312">
        <v>100</v>
      </c>
      <c r="F2609" s="312">
        <v>0</v>
      </c>
      <c r="G2609" s="312">
        <v>0</v>
      </c>
      <c r="H2609" s="312">
        <v>0</v>
      </c>
      <c r="I2609" s="312">
        <v>0</v>
      </c>
      <c r="J2609" s="896"/>
      <c r="K2609" s="897"/>
      <c r="L2609" s="897"/>
      <c r="M2609" s="897"/>
      <c r="N2609" s="897"/>
      <c r="O2609" s="897"/>
      <c r="P2609" s="897"/>
      <c r="Q2609" s="904"/>
    </row>
    <row r="2610" spans="1:17" s="180" customFormat="1" ht="14.25">
      <c r="A2610" s="222" t="s">
        <v>182</v>
      </c>
      <c r="B2610" s="70" t="s">
        <v>19</v>
      </c>
      <c r="C2610" s="352">
        <f t="shared" ref="C2610:C2625" si="777">D2610+E2610+F2610+G2610+H2610+I2610</f>
        <v>110</v>
      </c>
      <c r="D2610" s="146">
        <f>D2624</f>
        <v>0</v>
      </c>
      <c r="E2610" s="146">
        <f t="shared" ref="E2610:I2611" si="778">E2624</f>
        <v>110</v>
      </c>
      <c r="F2610" s="146">
        <f t="shared" si="778"/>
        <v>0</v>
      </c>
      <c r="G2610" s="146">
        <f t="shared" si="778"/>
        <v>0</v>
      </c>
      <c r="H2610" s="146">
        <f t="shared" si="778"/>
        <v>0</v>
      </c>
      <c r="I2610" s="146">
        <f t="shared" si="778"/>
        <v>0</v>
      </c>
    </row>
    <row r="2611" spans="1:17" s="139" customFormat="1">
      <c r="A2611" s="285"/>
      <c r="B2611" s="69" t="s">
        <v>20</v>
      </c>
      <c r="C2611" s="352">
        <f t="shared" si="777"/>
        <v>110</v>
      </c>
      <c r="D2611" s="146">
        <f>D2625</f>
        <v>0</v>
      </c>
      <c r="E2611" s="146">
        <f t="shared" si="778"/>
        <v>110</v>
      </c>
      <c r="F2611" s="146">
        <f t="shared" si="778"/>
        <v>0</v>
      </c>
      <c r="G2611" s="146">
        <f t="shared" si="778"/>
        <v>0</v>
      </c>
      <c r="H2611" s="146">
        <f t="shared" si="778"/>
        <v>0</v>
      </c>
      <c r="I2611" s="146">
        <f t="shared" si="778"/>
        <v>0</v>
      </c>
    </row>
    <row r="2612" spans="1:17" hidden="1">
      <c r="A2612" s="33" t="s">
        <v>22</v>
      </c>
      <c r="B2612" s="70" t="s">
        <v>19</v>
      </c>
      <c r="C2612" s="71">
        <f t="shared" si="777"/>
        <v>0</v>
      </c>
      <c r="D2612" s="71">
        <f>D2614</f>
        <v>0</v>
      </c>
      <c r="E2612" s="71">
        <f>E2614</f>
        <v>0</v>
      </c>
      <c r="F2612" s="71">
        <f t="shared" ref="F2612:I2613" si="779">F2614</f>
        <v>0</v>
      </c>
      <c r="G2612" s="71">
        <f t="shared" si="779"/>
        <v>0</v>
      </c>
      <c r="H2612" s="71">
        <f t="shared" si="779"/>
        <v>0</v>
      </c>
      <c r="I2612" s="71">
        <f t="shared" si="779"/>
        <v>0</v>
      </c>
    </row>
    <row r="2613" spans="1:17" hidden="1">
      <c r="A2613" s="23" t="s">
        <v>46</v>
      </c>
      <c r="B2613" s="69" t="s">
        <v>20</v>
      </c>
      <c r="C2613" s="71">
        <f t="shared" si="777"/>
        <v>0</v>
      </c>
      <c r="D2613" s="71">
        <f>D2615</f>
        <v>0</v>
      </c>
      <c r="E2613" s="71">
        <f>E2615</f>
        <v>0</v>
      </c>
      <c r="F2613" s="71">
        <f t="shared" si="779"/>
        <v>0</v>
      </c>
      <c r="G2613" s="71">
        <f t="shared" si="779"/>
        <v>0</v>
      </c>
      <c r="H2613" s="71">
        <f t="shared" si="779"/>
        <v>0</v>
      </c>
      <c r="I2613" s="71">
        <f t="shared" si="779"/>
        <v>0</v>
      </c>
    </row>
    <row r="2614" spans="1:17" hidden="1">
      <c r="A2614" s="63" t="s">
        <v>67</v>
      </c>
      <c r="B2614" s="26" t="s">
        <v>19</v>
      </c>
      <c r="C2614" s="71">
        <f t="shared" si="777"/>
        <v>0</v>
      </c>
      <c r="D2614" s="71">
        <f t="shared" ref="D2614:I2621" si="780">D2616</f>
        <v>0</v>
      </c>
      <c r="E2614" s="71">
        <f t="shared" si="780"/>
        <v>0</v>
      </c>
      <c r="F2614" s="71">
        <f t="shared" si="780"/>
        <v>0</v>
      </c>
      <c r="G2614" s="71">
        <f t="shared" si="780"/>
        <v>0</v>
      </c>
      <c r="H2614" s="71">
        <f t="shared" si="780"/>
        <v>0</v>
      </c>
      <c r="I2614" s="71">
        <f t="shared" si="780"/>
        <v>0</v>
      </c>
    </row>
    <row r="2615" spans="1:17" hidden="1">
      <c r="A2615" s="23" t="s">
        <v>58</v>
      </c>
      <c r="B2615" s="28" t="s">
        <v>20</v>
      </c>
      <c r="C2615" s="71">
        <f t="shared" si="777"/>
        <v>0</v>
      </c>
      <c r="D2615" s="71">
        <f t="shared" si="780"/>
        <v>0</v>
      </c>
      <c r="E2615" s="71">
        <f t="shared" si="780"/>
        <v>0</v>
      </c>
      <c r="F2615" s="71">
        <f t="shared" si="780"/>
        <v>0</v>
      </c>
      <c r="G2615" s="71">
        <f t="shared" si="780"/>
        <v>0</v>
      </c>
      <c r="H2615" s="71">
        <f t="shared" si="780"/>
        <v>0</v>
      </c>
      <c r="I2615" s="71">
        <f t="shared" si="780"/>
        <v>0</v>
      </c>
    </row>
    <row r="2616" spans="1:17" hidden="1">
      <c r="A2616" s="21" t="s">
        <v>76</v>
      </c>
      <c r="B2616" s="65" t="s">
        <v>19</v>
      </c>
      <c r="C2616" s="71">
        <f t="shared" si="777"/>
        <v>0</v>
      </c>
      <c r="D2616" s="71">
        <f t="shared" si="780"/>
        <v>0</v>
      </c>
      <c r="E2616" s="71">
        <f t="shared" si="780"/>
        <v>0</v>
      </c>
      <c r="F2616" s="71">
        <f t="shared" si="780"/>
        <v>0</v>
      </c>
      <c r="G2616" s="71">
        <f t="shared" si="780"/>
        <v>0</v>
      </c>
      <c r="H2616" s="71">
        <f t="shared" si="780"/>
        <v>0</v>
      </c>
      <c r="I2616" s="71">
        <f t="shared" si="780"/>
        <v>0</v>
      </c>
    </row>
    <row r="2617" spans="1:17" hidden="1">
      <c r="A2617" s="18"/>
      <c r="B2617" s="69" t="s">
        <v>20</v>
      </c>
      <c r="C2617" s="71">
        <f t="shared" si="777"/>
        <v>0</v>
      </c>
      <c r="D2617" s="71">
        <f t="shared" si="780"/>
        <v>0</v>
      </c>
      <c r="E2617" s="71">
        <f t="shared" si="780"/>
        <v>0</v>
      </c>
      <c r="F2617" s="71">
        <f t="shared" si="780"/>
        <v>0</v>
      </c>
      <c r="G2617" s="71">
        <f t="shared" si="780"/>
        <v>0</v>
      </c>
      <c r="H2617" s="71">
        <f t="shared" si="780"/>
        <v>0</v>
      </c>
      <c r="I2617" s="71">
        <f t="shared" si="780"/>
        <v>0</v>
      </c>
    </row>
    <row r="2618" spans="1:17" hidden="1">
      <c r="A2618" s="30" t="s">
        <v>54</v>
      </c>
      <c r="B2618" s="392" t="s">
        <v>19</v>
      </c>
      <c r="C2618" s="71">
        <f t="shared" si="777"/>
        <v>0</v>
      </c>
      <c r="D2618" s="71">
        <f t="shared" si="780"/>
        <v>0</v>
      </c>
      <c r="E2618" s="71">
        <f t="shared" si="780"/>
        <v>0</v>
      </c>
      <c r="F2618" s="71">
        <f t="shared" si="780"/>
        <v>0</v>
      </c>
      <c r="G2618" s="71">
        <f t="shared" si="780"/>
        <v>0</v>
      </c>
      <c r="H2618" s="71">
        <f t="shared" si="780"/>
        <v>0</v>
      </c>
      <c r="I2618" s="71">
        <f t="shared" si="780"/>
        <v>0</v>
      </c>
    </row>
    <row r="2619" spans="1:17" hidden="1">
      <c r="A2619" s="68"/>
      <c r="B2619" s="35" t="s">
        <v>20</v>
      </c>
      <c r="C2619" s="71">
        <f t="shared" si="777"/>
        <v>0</v>
      </c>
      <c r="D2619" s="71">
        <f t="shared" si="780"/>
        <v>0</v>
      </c>
      <c r="E2619" s="71">
        <f t="shared" si="780"/>
        <v>0</v>
      </c>
      <c r="F2619" s="71">
        <f t="shared" si="780"/>
        <v>0</v>
      </c>
      <c r="G2619" s="71">
        <f t="shared" si="780"/>
        <v>0</v>
      </c>
      <c r="H2619" s="71">
        <f t="shared" si="780"/>
        <v>0</v>
      </c>
      <c r="I2619" s="71">
        <f t="shared" si="780"/>
        <v>0</v>
      </c>
    </row>
    <row r="2620" spans="1:17" s="112" customFormat="1" hidden="1">
      <c r="A2620" s="172" t="s">
        <v>51</v>
      </c>
      <c r="B2620" s="185" t="s">
        <v>19</v>
      </c>
      <c r="C2620" s="151">
        <f t="shared" si="777"/>
        <v>0</v>
      </c>
      <c r="D2620" s="151">
        <f t="shared" si="780"/>
        <v>0</v>
      </c>
      <c r="E2620" s="151">
        <f t="shared" si="780"/>
        <v>0</v>
      </c>
      <c r="F2620" s="151">
        <f t="shared" si="780"/>
        <v>0</v>
      </c>
      <c r="G2620" s="151">
        <f t="shared" si="780"/>
        <v>0</v>
      </c>
      <c r="H2620" s="151">
        <f t="shared" si="780"/>
        <v>0</v>
      </c>
      <c r="I2620" s="151">
        <f t="shared" si="780"/>
        <v>0</v>
      </c>
    </row>
    <row r="2621" spans="1:17" s="112" customFormat="1" hidden="1">
      <c r="A2621" s="164"/>
      <c r="B2621" s="163" t="s">
        <v>20</v>
      </c>
      <c r="C2621" s="151">
        <f t="shared" si="777"/>
        <v>0</v>
      </c>
      <c r="D2621" s="151">
        <f t="shared" si="780"/>
        <v>0</v>
      </c>
      <c r="E2621" s="151">
        <f t="shared" si="780"/>
        <v>0</v>
      </c>
      <c r="F2621" s="151">
        <f t="shared" si="780"/>
        <v>0</v>
      </c>
      <c r="G2621" s="151">
        <f t="shared" si="780"/>
        <v>0</v>
      </c>
      <c r="H2621" s="151">
        <f t="shared" si="780"/>
        <v>0</v>
      </c>
      <c r="I2621" s="151">
        <f t="shared" si="780"/>
        <v>0</v>
      </c>
    </row>
    <row r="2622" spans="1:17" hidden="1">
      <c r="A2622" s="96" t="s">
        <v>92</v>
      </c>
      <c r="B2622" s="45" t="s">
        <v>19</v>
      </c>
      <c r="C2622" s="71">
        <f t="shared" si="777"/>
        <v>0</v>
      </c>
      <c r="D2622" s="71">
        <v>0</v>
      </c>
      <c r="E2622" s="71">
        <v>0</v>
      </c>
      <c r="F2622" s="71">
        <v>0</v>
      </c>
      <c r="G2622" s="71">
        <v>0</v>
      </c>
      <c r="H2622" s="71">
        <v>0</v>
      </c>
      <c r="I2622" s="71">
        <v>0</v>
      </c>
    </row>
    <row r="2623" spans="1:17" hidden="1">
      <c r="A2623" s="68"/>
      <c r="B2623" s="44" t="s">
        <v>20</v>
      </c>
      <c r="C2623" s="71">
        <f t="shared" si="777"/>
        <v>0</v>
      </c>
      <c r="D2623" s="71">
        <v>0</v>
      </c>
      <c r="E2623" s="71">
        <v>0</v>
      </c>
      <c r="F2623" s="71">
        <v>0</v>
      </c>
      <c r="G2623" s="71">
        <v>0</v>
      </c>
      <c r="H2623" s="71">
        <v>0</v>
      </c>
      <c r="I2623" s="71">
        <v>0</v>
      </c>
    </row>
    <row r="2624" spans="1:17" s="274" customFormat="1" ht="30">
      <c r="A2624" s="437" t="s">
        <v>971</v>
      </c>
      <c r="B2624" s="299" t="s">
        <v>19</v>
      </c>
      <c r="C2624" s="351">
        <f t="shared" si="777"/>
        <v>110</v>
      </c>
      <c r="D2624" s="312">
        <v>0</v>
      </c>
      <c r="E2624" s="312">
        <v>110</v>
      </c>
      <c r="F2624" s="312">
        <v>0</v>
      </c>
      <c r="G2624" s="312">
        <v>0</v>
      </c>
      <c r="H2624" s="312">
        <v>0</v>
      </c>
      <c r="I2624" s="312">
        <v>0</v>
      </c>
      <c r="J2624" s="825"/>
      <c r="K2624" s="826"/>
      <c r="L2624" s="826"/>
      <c r="M2624" s="826"/>
      <c r="N2624" s="826"/>
      <c r="O2624" s="826"/>
    </row>
    <row r="2625" spans="1:15" s="253" customFormat="1">
      <c r="A2625" s="285"/>
      <c r="B2625" s="69" t="s">
        <v>20</v>
      </c>
      <c r="C2625" s="352">
        <f t="shared" si="777"/>
        <v>110</v>
      </c>
      <c r="D2625" s="95">
        <v>0</v>
      </c>
      <c r="E2625" s="71">
        <v>110</v>
      </c>
      <c r="F2625" s="95">
        <v>0</v>
      </c>
      <c r="G2625" s="95">
        <v>0</v>
      </c>
      <c r="H2625" s="95">
        <v>0</v>
      </c>
      <c r="I2625" s="95">
        <v>0</v>
      </c>
      <c r="J2625" s="825"/>
      <c r="K2625" s="826"/>
      <c r="L2625" s="826"/>
      <c r="M2625" s="826"/>
      <c r="N2625" s="826"/>
      <c r="O2625" s="826"/>
    </row>
    <row r="2626" spans="1:15">
      <c r="A2626" s="898" t="s">
        <v>78</v>
      </c>
      <c r="B2626" s="872"/>
      <c r="C2626" s="872"/>
      <c r="D2626" s="872"/>
      <c r="E2626" s="872"/>
      <c r="F2626" s="872"/>
      <c r="G2626" s="872"/>
      <c r="H2626" s="872"/>
      <c r="I2626" s="873"/>
    </row>
    <row r="2627" spans="1:15" s="193" customFormat="1">
      <c r="A2627" s="39" t="s">
        <v>22</v>
      </c>
      <c r="B2627" s="70" t="s">
        <v>19</v>
      </c>
      <c r="C2627" s="192">
        <f t="shared" ref="C2627:C2638" si="781">D2627+E2627+F2627+G2627+H2627+I2627</f>
        <v>44</v>
      </c>
      <c r="D2627" s="71">
        <f t="shared" ref="D2627:I2636" si="782">D2629</f>
        <v>44</v>
      </c>
      <c r="E2627" s="71">
        <f t="shared" si="782"/>
        <v>0</v>
      </c>
      <c r="F2627" s="71">
        <f t="shared" si="782"/>
        <v>0</v>
      </c>
      <c r="G2627" s="71">
        <f t="shared" si="782"/>
        <v>0</v>
      </c>
      <c r="H2627" s="71">
        <f t="shared" si="782"/>
        <v>0</v>
      </c>
      <c r="I2627" s="71">
        <f t="shared" si="782"/>
        <v>0</v>
      </c>
    </row>
    <row r="2628" spans="1:15" s="193" customFormat="1">
      <c r="A2628" s="243" t="s">
        <v>46</v>
      </c>
      <c r="B2628" s="69" t="s">
        <v>20</v>
      </c>
      <c r="C2628" s="192">
        <f t="shared" si="781"/>
        <v>44</v>
      </c>
      <c r="D2628" s="71">
        <f t="shared" si="782"/>
        <v>44</v>
      </c>
      <c r="E2628" s="71">
        <f t="shared" si="782"/>
        <v>0</v>
      </c>
      <c r="F2628" s="71">
        <f t="shared" si="782"/>
        <v>0</v>
      </c>
      <c r="G2628" s="71">
        <f t="shared" si="782"/>
        <v>0</v>
      </c>
      <c r="H2628" s="71">
        <f t="shared" si="782"/>
        <v>0</v>
      </c>
      <c r="I2628" s="71">
        <f t="shared" si="782"/>
        <v>0</v>
      </c>
    </row>
    <row r="2629" spans="1:15" s="193" customFormat="1">
      <c r="A2629" s="244" t="s">
        <v>35</v>
      </c>
      <c r="B2629" s="70" t="s">
        <v>19</v>
      </c>
      <c r="C2629" s="192">
        <f t="shared" si="781"/>
        <v>44</v>
      </c>
      <c r="D2629" s="71">
        <f t="shared" si="782"/>
        <v>44</v>
      </c>
      <c r="E2629" s="71">
        <f t="shared" si="782"/>
        <v>0</v>
      </c>
      <c r="F2629" s="71">
        <f t="shared" si="782"/>
        <v>0</v>
      </c>
      <c r="G2629" s="71">
        <f t="shared" si="782"/>
        <v>0</v>
      </c>
      <c r="H2629" s="71">
        <f t="shared" si="782"/>
        <v>0</v>
      </c>
      <c r="I2629" s="71">
        <f t="shared" si="782"/>
        <v>0</v>
      </c>
    </row>
    <row r="2630" spans="1:15" s="193" customFormat="1">
      <c r="A2630" s="243" t="s">
        <v>26</v>
      </c>
      <c r="B2630" s="69" t="s">
        <v>20</v>
      </c>
      <c r="C2630" s="192">
        <f t="shared" si="781"/>
        <v>44</v>
      </c>
      <c r="D2630" s="71">
        <f t="shared" si="782"/>
        <v>44</v>
      </c>
      <c r="E2630" s="71">
        <f t="shared" si="782"/>
        <v>0</v>
      </c>
      <c r="F2630" s="71">
        <f t="shared" si="782"/>
        <v>0</v>
      </c>
      <c r="G2630" s="71">
        <f t="shared" si="782"/>
        <v>0</v>
      </c>
      <c r="H2630" s="71">
        <f t="shared" si="782"/>
        <v>0</v>
      </c>
      <c r="I2630" s="71">
        <f t="shared" si="782"/>
        <v>0</v>
      </c>
    </row>
    <row r="2631" spans="1:15" s="193" customFormat="1">
      <c r="A2631" s="245" t="s">
        <v>76</v>
      </c>
      <c r="B2631" s="70" t="s">
        <v>19</v>
      </c>
      <c r="C2631" s="192">
        <f t="shared" si="781"/>
        <v>44</v>
      </c>
      <c r="D2631" s="71">
        <f t="shared" si="782"/>
        <v>44</v>
      </c>
      <c r="E2631" s="71">
        <f t="shared" si="782"/>
        <v>0</v>
      </c>
      <c r="F2631" s="71">
        <f t="shared" si="782"/>
        <v>0</v>
      </c>
      <c r="G2631" s="71">
        <f t="shared" si="782"/>
        <v>0</v>
      </c>
      <c r="H2631" s="71">
        <f t="shared" si="782"/>
        <v>0</v>
      </c>
      <c r="I2631" s="71">
        <f t="shared" si="782"/>
        <v>0</v>
      </c>
    </row>
    <row r="2632" spans="1:15" s="193" customFormat="1">
      <c r="A2632" s="56"/>
      <c r="B2632" s="69" t="s">
        <v>20</v>
      </c>
      <c r="C2632" s="192">
        <f t="shared" si="781"/>
        <v>44</v>
      </c>
      <c r="D2632" s="71">
        <f t="shared" si="782"/>
        <v>44</v>
      </c>
      <c r="E2632" s="71">
        <f t="shared" si="782"/>
        <v>0</v>
      </c>
      <c r="F2632" s="71">
        <f t="shared" si="782"/>
        <v>0</v>
      </c>
      <c r="G2632" s="71">
        <f t="shared" si="782"/>
        <v>0</v>
      </c>
      <c r="H2632" s="71">
        <f t="shared" si="782"/>
        <v>0</v>
      </c>
      <c r="I2632" s="71">
        <f t="shared" si="782"/>
        <v>0</v>
      </c>
    </row>
    <row r="2633" spans="1:15" s="193" customFormat="1">
      <c r="A2633" s="246" t="s">
        <v>59</v>
      </c>
      <c r="B2633" s="70" t="s">
        <v>19</v>
      </c>
      <c r="C2633" s="192">
        <f t="shared" si="781"/>
        <v>44</v>
      </c>
      <c r="D2633" s="71">
        <f t="shared" si="782"/>
        <v>44</v>
      </c>
      <c r="E2633" s="71">
        <f t="shared" si="782"/>
        <v>0</v>
      </c>
      <c r="F2633" s="71">
        <f t="shared" si="782"/>
        <v>0</v>
      </c>
      <c r="G2633" s="71">
        <f t="shared" si="782"/>
        <v>0</v>
      </c>
      <c r="H2633" s="71">
        <f t="shared" si="782"/>
        <v>0</v>
      </c>
      <c r="I2633" s="71">
        <f t="shared" si="782"/>
        <v>0</v>
      </c>
    </row>
    <row r="2634" spans="1:15" s="193" customFormat="1">
      <c r="A2634" s="42"/>
      <c r="B2634" s="69" t="s">
        <v>20</v>
      </c>
      <c r="C2634" s="192">
        <f t="shared" si="781"/>
        <v>44</v>
      </c>
      <c r="D2634" s="71">
        <f t="shared" si="782"/>
        <v>44</v>
      </c>
      <c r="E2634" s="71">
        <f t="shared" si="782"/>
        <v>0</v>
      </c>
      <c r="F2634" s="71">
        <f t="shared" si="782"/>
        <v>0</v>
      </c>
      <c r="G2634" s="71">
        <f t="shared" si="782"/>
        <v>0</v>
      </c>
      <c r="H2634" s="71">
        <f t="shared" si="782"/>
        <v>0</v>
      </c>
      <c r="I2634" s="71">
        <f t="shared" si="782"/>
        <v>0</v>
      </c>
    </row>
    <row r="2635" spans="1:15" s="193" customFormat="1">
      <c r="A2635" s="247" t="s">
        <v>61</v>
      </c>
      <c r="B2635" s="70" t="s">
        <v>19</v>
      </c>
      <c r="C2635" s="192">
        <f t="shared" si="781"/>
        <v>44</v>
      </c>
      <c r="D2635" s="71">
        <f t="shared" si="782"/>
        <v>44</v>
      </c>
      <c r="E2635" s="71">
        <f t="shared" si="782"/>
        <v>0</v>
      </c>
      <c r="F2635" s="71">
        <f t="shared" si="782"/>
        <v>0</v>
      </c>
      <c r="G2635" s="71">
        <f t="shared" si="782"/>
        <v>0</v>
      </c>
      <c r="H2635" s="71">
        <f t="shared" si="782"/>
        <v>0</v>
      </c>
      <c r="I2635" s="71">
        <f t="shared" si="782"/>
        <v>0</v>
      </c>
    </row>
    <row r="2636" spans="1:15" s="193" customFormat="1">
      <c r="A2636" s="248"/>
      <c r="B2636" s="69" t="s">
        <v>20</v>
      </c>
      <c r="C2636" s="192">
        <f t="shared" si="781"/>
        <v>44</v>
      </c>
      <c r="D2636" s="71">
        <f t="shared" si="782"/>
        <v>44</v>
      </c>
      <c r="E2636" s="71">
        <f t="shared" si="782"/>
        <v>0</v>
      </c>
      <c r="F2636" s="71">
        <f t="shared" si="782"/>
        <v>0</v>
      </c>
      <c r="G2636" s="71">
        <f t="shared" si="782"/>
        <v>0</v>
      </c>
      <c r="H2636" s="71">
        <f t="shared" si="782"/>
        <v>0</v>
      </c>
      <c r="I2636" s="71">
        <f t="shared" si="782"/>
        <v>0</v>
      </c>
    </row>
    <row r="2637" spans="1:15" s="191" customFormat="1" ht="25.5">
      <c r="A2637" s="318" t="s">
        <v>113</v>
      </c>
      <c r="B2637" s="26" t="s">
        <v>19</v>
      </c>
      <c r="C2637" s="242">
        <f t="shared" si="781"/>
        <v>44</v>
      </c>
      <c r="D2637" s="85">
        <f>D2638</f>
        <v>44</v>
      </c>
      <c r="E2637" s="250">
        <f>E2638</f>
        <v>0</v>
      </c>
      <c r="F2637" s="85">
        <v>0</v>
      </c>
      <c r="G2637" s="85">
        <v>0</v>
      </c>
      <c r="H2637" s="85">
        <v>0</v>
      </c>
      <c r="I2637" s="85">
        <v>0</v>
      </c>
    </row>
    <row r="2638" spans="1:15" s="191" customFormat="1">
      <c r="A2638" s="243"/>
      <c r="B2638" s="31" t="s">
        <v>20</v>
      </c>
      <c r="C2638" s="330">
        <f t="shared" si="781"/>
        <v>44</v>
      </c>
      <c r="D2638" s="331">
        <v>44</v>
      </c>
      <c r="E2638" s="332">
        <v>0</v>
      </c>
      <c r="F2638" s="331">
        <v>0</v>
      </c>
      <c r="G2638" s="331">
        <v>0</v>
      </c>
      <c r="H2638" s="331">
        <v>0</v>
      </c>
      <c r="I2638" s="331">
        <v>0</v>
      </c>
    </row>
    <row r="2639" spans="1:15">
      <c r="A2639" s="899" t="s">
        <v>66</v>
      </c>
      <c r="B2639" s="900"/>
      <c r="C2639" s="900"/>
      <c r="D2639" s="900"/>
      <c r="E2639" s="900"/>
      <c r="F2639" s="900"/>
      <c r="G2639" s="900"/>
      <c r="H2639" s="900"/>
      <c r="I2639" s="901"/>
    </row>
    <row r="2640" spans="1:15">
      <c r="A2640" s="710" t="s">
        <v>22</v>
      </c>
      <c r="B2640" s="711"/>
      <c r="C2640" s="711"/>
      <c r="D2640" s="711"/>
      <c r="E2640" s="711"/>
      <c r="F2640" s="711"/>
      <c r="G2640" s="711"/>
      <c r="H2640" s="711"/>
      <c r="I2640" s="712"/>
    </row>
    <row r="2641" spans="1:10">
      <c r="A2641" s="7" t="s">
        <v>29</v>
      </c>
      <c r="B2641" s="8" t="s">
        <v>19</v>
      </c>
      <c r="C2641" s="57">
        <f t="shared" ref="C2641:C2652" si="783">D2641+E2641+F2641+G2641+H2641+I2641</f>
        <v>642220.83299999998</v>
      </c>
      <c r="D2641" s="57">
        <f t="shared" ref="D2641:I2642" si="784">D2643+D2653</f>
        <v>186454.29300000001</v>
      </c>
      <c r="E2641" s="57">
        <f t="shared" si="784"/>
        <v>166270</v>
      </c>
      <c r="F2641" s="57">
        <f t="shared" si="784"/>
        <v>122075.5</v>
      </c>
      <c r="G2641" s="57">
        <f t="shared" si="784"/>
        <v>92210.98</v>
      </c>
      <c r="H2641" s="57">
        <f t="shared" si="784"/>
        <v>75083.600000000006</v>
      </c>
      <c r="I2641" s="57">
        <f t="shared" si="784"/>
        <v>126.46000000000001</v>
      </c>
      <c r="J2641" s="80"/>
    </row>
    <row r="2642" spans="1:10" ht="13.5" thickBot="1">
      <c r="A2642" s="9"/>
      <c r="B2642" s="10" t="s">
        <v>20</v>
      </c>
      <c r="C2642" s="57">
        <f t="shared" si="783"/>
        <v>642220.83299999998</v>
      </c>
      <c r="D2642" s="57">
        <f t="shared" si="784"/>
        <v>186454.29300000001</v>
      </c>
      <c r="E2642" s="57">
        <f t="shared" si="784"/>
        <v>166270</v>
      </c>
      <c r="F2642" s="57">
        <f t="shared" si="784"/>
        <v>122075.5</v>
      </c>
      <c r="G2642" s="57">
        <f t="shared" si="784"/>
        <v>92210.98</v>
      </c>
      <c r="H2642" s="57">
        <f t="shared" si="784"/>
        <v>75083.600000000006</v>
      </c>
      <c r="I2642" s="57">
        <f t="shared" si="784"/>
        <v>126.46000000000001</v>
      </c>
      <c r="J2642" s="80"/>
    </row>
    <row r="2643" spans="1:10">
      <c r="A2643" s="16" t="s">
        <v>35</v>
      </c>
      <c r="B2643" s="3" t="s">
        <v>19</v>
      </c>
      <c r="C2643" s="57">
        <f t="shared" si="783"/>
        <v>589472.83299999998</v>
      </c>
      <c r="D2643" s="88">
        <f>D2645+D2647+D2649+D2651</f>
        <v>134256.29300000001</v>
      </c>
      <c r="E2643" s="88">
        <f t="shared" ref="E2643:I2643" si="785">E2645+E2647+E2649+E2651</f>
        <v>165774</v>
      </c>
      <c r="F2643" s="88">
        <f t="shared" si="785"/>
        <v>122075.5</v>
      </c>
      <c r="G2643" s="88">
        <f t="shared" si="785"/>
        <v>92210.98</v>
      </c>
      <c r="H2643" s="88">
        <f t="shared" si="785"/>
        <v>75083.600000000006</v>
      </c>
      <c r="I2643" s="88">
        <f t="shared" si="785"/>
        <v>72.460000000000008</v>
      </c>
    </row>
    <row r="2644" spans="1:10">
      <c r="A2644" s="11" t="s">
        <v>26</v>
      </c>
      <c r="B2644" s="4" t="s">
        <v>20</v>
      </c>
      <c r="C2644" s="57">
        <f t="shared" si="783"/>
        <v>589472.83299999998</v>
      </c>
      <c r="D2644" s="88">
        <f>D2646+D2648+D2650+D2652</f>
        <v>134256.29300000001</v>
      </c>
      <c r="E2644" s="88">
        <f t="shared" ref="E2644:I2644" si="786">E2646+E2648+E2650+E2652</f>
        <v>165774</v>
      </c>
      <c r="F2644" s="88">
        <f t="shared" si="786"/>
        <v>122075.5</v>
      </c>
      <c r="G2644" s="88">
        <f t="shared" si="786"/>
        <v>92210.98</v>
      </c>
      <c r="H2644" s="88">
        <f t="shared" si="786"/>
        <v>75083.600000000006</v>
      </c>
      <c r="I2644" s="88">
        <f t="shared" si="786"/>
        <v>72.460000000000008</v>
      </c>
    </row>
    <row r="2645" spans="1:10" s="22" customFormat="1">
      <c r="A2645" s="19" t="s">
        <v>972</v>
      </c>
      <c r="B2645" s="59" t="s">
        <v>19</v>
      </c>
      <c r="C2645" s="71">
        <f>D2645+E2645+F2645+G2645+H2645+I2645</f>
        <v>6078</v>
      </c>
      <c r="D2645" s="71">
        <f>D643</f>
        <v>0</v>
      </c>
      <c r="E2645" s="71">
        <f t="shared" ref="E2645:I2645" si="787">E643</f>
        <v>5926</v>
      </c>
      <c r="F2645" s="71">
        <f t="shared" si="787"/>
        <v>152</v>
      </c>
      <c r="G2645" s="71">
        <f t="shared" si="787"/>
        <v>0</v>
      </c>
      <c r="H2645" s="71">
        <f t="shared" si="787"/>
        <v>0</v>
      </c>
      <c r="I2645" s="71">
        <f t="shared" si="787"/>
        <v>0</v>
      </c>
    </row>
    <row r="2646" spans="1:10" s="22" customFormat="1">
      <c r="A2646" s="18" t="s">
        <v>40</v>
      </c>
      <c r="B2646" s="60" t="s">
        <v>20</v>
      </c>
      <c r="C2646" s="71">
        <f t="shared" ref="C2646" si="788">D2646+E2646+F2646+G2646+H2646+I2646</f>
        <v>6078</v>
      </c>
      <c r="D2646" s="71">
        <f>D644</f>
        <v>0</v>
      </c>
      <c r="E2646" s="71">
        <f t="shared" ref="E2646:I2646" si="789">E644</f>
        <v>5926</v>
      </c>
      <c r="F2646" s="71">
        <f t="shared" si="789"/>
        <v>152</v>
      </c>
      <c r="G2646" s="71">
        <f t="shared" si="789"/>
        <v>0</v>
      </c>
      <c r="H2646" s="71">
        <f t="shared" si="789"/>
        <v>0</v>
      </c>
      <c r="I2646" s="71">
        <f t="shared" si="789"/>
        <v>0</v>
      </c>
    </row>
    <row r="2647" spans="1:10" s="22" customFormat="1">
      <c r="A2647" s="19" t="s">
        <v>125</v>
      </c>
      <c r="B2647" s="59" t="s">
        <v>19</v>
      </c>
      <c r="C2647" s="71">
        <f>D2647+E2647+F2647+G2647+H2647+I2647</f>
        <v>126130</v>
      </c>
      <c r="D2647" s="71">
        <f>D116</f>
        <v>118084</v>
      </c>
      <c r="E2647" s="71">
        <f t="shared" ref="E2647:I2647" si="790">E116</f>
        <v>8046</v>
      </c>
      <c r="F2647" s="71">
        <f t="shared" si="790"/>
        <v>0</v>
      </c>
      <c r="G2647" s="71">
        <f t="shared" si="790"/>
        <v>0</v>
      </c>
      <c r="H2647" s="71">
        <f t="shared" si="790"/>
        <v>0</v>
      </c>
      <c r="I2647" s="71">
        <f t="shared" si="790"/>
        <v>0</v>
      </c>
    </row>
    <row r="2648" spans="1:10" s="22" customFormat="1">
      <c r="A2648" s="18" t="s">
        <v>40</v>
      </c>
      <c r="B2648" s="60" t="s">
        <v>20</v>
      </c>
      <c r="C2648" s="71">
        <f t="shared" si="783"/>
        <v>126130</v>
      </c>
      <c r="D2648" s="71">
        <f>D117</f>
        <v>118084</v>
      </c>
      <c r="E2648" s="71">
        <f t="shared" ref="E2648:I2648" si="791">E117</f>
        <v>8046</v>
      </c>
      <c r="F2648" s="71">
        <f t="shared" si="791"/>
        <v>0</v>
      </c>
      <c r="G2648" s="71">
        <f t="shared" si="791"/>
        <v>0</v>
      </c>
      <c r="H2648" s="71">
        <f t="shared" si="791"/>
        <v>0</v>
      </c>
      <c r="I2648" s="71">
        <f t="shared" si="791"/>
        <v>0</v>
      </c>
    </row>
    <row r="2649" spans="1:10" s="22" customFormat="1" ht="25.5">
      <c r="A2649" s="334" t="s">
        <v>271</v>
      </c>
      <c r="B2649" s="59" t="s">
        <v>19</v>
      </c>
      <c r="C2649" s="71">
        <f>D2649+E2649+F2649+G2649+H2649+I2649</f>
        <v>113077</v>
      </c>
      <c r="D2649" s="71">
        <f t="shared" ref="D2649:I2650" si="792">D136+D427+D647</f>
        <v>11057</v>
      </c>
      <c r="E2649" s="71">
        <f t="shared" si="792"/>
        <v>101454</v>
      </c>
      <c r="F2649" s="71">
        <f t="shared" si="792"/>
        <v>566</v>
      </c>
      <c r="G2649" s="71">
        <f t="shared" si="792"/>
        <v>0</v>
      </c>
      <c r="H2649" s="71">
        <f t="shared" si="792"/>
        <v>0</v>
      </c>
      <c r="I2649" s="71">
        <f t="shared" si="792"/>
        <v>0</v>
      </c>
    </row>
    <row r="2650" spans="1:10" s="22" customFormat="1">
      <c r="A2650" s="18"/>
      <c r="B2650" s="60" t="s">
        <v>20</v>
      </c>
      <c r="C2650" s="71">
        <f t="shared" ref="C2650" si="793">D2650+E2650+F2650+G2650+H2650+I2650</f>
        <v>113077</v>
      </c>
      <c r="D2650" s="71">
        <f t="shared" si="792"/>
        <v>11057</v>
      </c>
      <c r="E2650" s="71">
        <f t="shared" si="792"/>
        <v>101454</v>
      </c>
      <c r="F2650" s="71">
        <f t="shared" si="792"/>
        <v>566</v>
      </c>
      <c r="G2650" s="71">
        <f t="shared" si="792"/>
        <v>0</v>
      </c>
      <c r="H2650" s="71">
        <f t="shared" si="792"/>
        <v>0</v>
      </c>
      <c r="I2650" s="71">
        <f t="shared" si="792"/>
        <v>0</v>
      </c>
    </row>
    <row r="2651" spans="1:10">
      <c r="A2651" s="21" t="s">
        <v>76</v>
      </c>
      <c r="B2651" s="87" t="s">
        <v>19</v>
      </c>
      <c r="C2651" s="57">
        <f t="shared" si="783"/>
        <v>344187.83300000004</v>
      </c>
      <c r="D2651" s="71">
        <f t="shared" ref="D2651:I2652" si="794">D142+D431+D575+D653+D2193+D1548+D2230</f>
        <v>5115.2929999999997</v>
      </c>
      <c r="E2651" s="71">
        <f t="shared" si="794"/>
        <v>50348</v>
      </c>
      <c r="F2651" s="71">
        <f t="shared" si="794"/>
        <v>121357.5</v>
      </c>
      <c r="G2651" s="71">
        <f t="shared" si="794"/>
        <v>92210.98</v>
      </c>
      <c r="H2651" s="71">
        <f t="shared" si="794"/>
        <v>75083.600000000006</v>
      </c>
      <c r="I2651" s="71">
        <f t="shared" si="794"/>
        <v>72.460000000000008</v>
      </c>
    </row>
    <row r="2652" spans="1:10">
      <c r="A2652" s="18"/>
      <c r="B2652" s="43" t="s">
        <v>20</v>
      </c>
      <c r="C2652" s="57">
        <f t="shared" si="783"/>
        <v>344187.83300000004</v>
      </c>
      <c r="D2652" s="71">
        <f t="shared" si="794"/>
        <v>5115.2929999999997</v>
      </c>
      <c r="E2652" s="71">
        <f t="shared" si="794"/>
        <v>50348</v>
      </c>
      <c r="F2652" s="71">
        <f t="shared" si="794"/>
        <v>121357.5</v>
      </c>
      <c r="G2652" s="71">
        <f t="shared" si="794"/>
        <v>92210.98</v>
      </c>
      <c r="H2652" s="71">
        <f t="shared" si="794"/>
        <v>75083.600000000006</v>
      </c>
      <c r="I2652" s="71">
        <f t="shared" si="794"/>
        <v>72.460000000000008</v>
      </c>
    </row>
    <row r="2653" spans="1:10" s="22" customFormat="1">
      <c r="A2653" s="355" t="s">
        <v>189</v>
      </c>
      <c r="B2653" s="290" t="s">
        <v>19</v>
      </c>
      <c r="C2653" s="71">
        <f>D2653+E2653+F2653+G2653+H2653+I2653</f>
        <v>52748</v>
      </c>
      <c r="D2653" s="89">
        <f>D2655</f>
        <v>52198</v>
      </c>
      <c r="E2653" s="89">
        <f t="shared" ref="E2653:I2654" si="795">E2655</f>
        <v>496</v>
      </c>
      <c r="F2653" s="89">
        <f t="shared" si="795"/>
        <v>0</v>
      </c>
      <c r="G2653" s="89">
        <f t="shared" si="795"/>
        <v>0</v>
      </c>
      <c r="H2653" s="89">
        <f t="shared" si="795"/>
        <v>0</v>
      </c>
      <c r="I2653" s="89">
        <f t="shared" si="795"/>
        <v>54</v>
      </c>
    </row>
    <row r="2654" spans="1:10" s="22" customFormat="1">
      <c r="A2654" s="68" t="s">
        <v>26</v>
      </c>
      <c r="B2654" s="291" t="s">
        <v>20</v>
      </c>
      <c r="C2654" s="71">
        <f>D2654+E2654+F2654+G2654+H2654+I2654</f>
        <v>52748</v>
      </c>
      <c r="D2654" s="89">
        <f>D2656</f>
        <v>52198</v>
      </c>
      <c r="E2654" s="89">
        <f t="shared" si="795"/>
        <v>496</v>
      </c>
      <c r="F2654" s="89">
        <f t="shared" si="795"/>
        <v>0</v>
      </c>
      <c r="G2654" s="89">
        <f t="shared" si="795"/>
        <v>0</v>
      </c>
      <c r="H2654" s="89">
        <f t="shared" si="795"/>
        <v>0</v>
      </c>
      <c r="I2654" s="89">
        <f t="shared" si="795"/>
        <v>54</v>
      </c>
    </row>
    <row r="2655" spans="1:10" s="22" customFormat="1">
      <c r="A2655" s="19" t="s">
        <v>125</v>
      </c>
      <c r="B2655" s="59" t="s">
        <v>19</v>
      </c>
      <c r="C2655" s="71">
        <f>D2655+E2655+F2655+G2655+H2655+I2655</f>
        <v>52748</v>
      </c>
      <c r="D2655" s="71">
        <f>D156</f>
        <v>52198</v>
      </c>
      <c r="E2655" s="71">
        <f t="shared" ref="E2655:I2656" si="796">E156</f>
        <v>496</v>
      </c>
      <c r="F2655" s="71">
        <f t="shared" si="796"/>
        <v>0</v>
      </c>
      <c r="G2655" s="71">
        <f t="shared" si="796"/>
        <v>0</v>
      </c>
      <c r="H2655" s="71">
        <f t="shared" si="796"/>
        <v>0</v>
      </c>
      <c r="I2655" s="71">
        <f t="shared" si="796"/>
        <v>54</v>
      </c>
    </row>
    <row r="2656" spans="1:10" s="22" customFormat="1">
      <c r="A2656" s="18" t="s">
        <v>40</v>
      </c>
      <c r="B2656" s="60" t="s">
        <v>20</v>
      </c>
      <c r="C2656" s="71">
        <f>D2656+E2656+F2656+G2656+H2656+I2656</f>
        <v>52748</v>
      </c>
      <c r="D2656" s="71">
        <f>D157</f>
        <v>52198</v>
      </c>
      <c r="E2656" s="71">
        <f t="shared" si="796"/>
        <v>496</v>
      </c>
      <c r="F2656" s="71">
        <f t="shared" si="796"/>
        <v>0</v>
      </c>
      <c r="G2656" s="71">
        <f t="shared" si="796"/>
        <v>0</v>
      </c>
      <c r="H2656" s="71">
        <f t="shared" si="796"/>
        <v>0</v>
      </c>
      <c r="I2656" s="71">
        <f t="shared" si="796"/>
        <v>54</v>
      </c>
    </row>
    <row r="2657" spans="1:9">
      <c r="A2657" s="908" t="s">
        <v>493</v>
      </c>
      <c r="B2657" s="909"/>
      <c r="C2657" s="909"/>
      <c r="D2657" s="909"/>
      <c r="E2657" s="909"/>
      <c r="F2657" s="909"/>
      <c r="G2657" s="909"/>
      <c r="H2657" s="909"/>
      <c r="I2657" s="910"/>
    </row>
    <row r="2658" spans="1:9">
      <c r="A2658" s="7" t="s">
        <v>29</v>
      </c>
      <c r="B2658" s="8" t="s">
        <v>19</v>
      </c>
      <c r="C2658" s="57">
        <f t="shared" ref="C2658:C2663" si="797">D2658+E2658+F2658+G2658+H2658+I2658</f>
        <v>63</v>
      </c>
      <c r="D2658" s="85">
        <f>D2660</f>
        <v>61</v>
      </c>
      <c r="E2658" s="85">
        <f t="shared" ref="E2658:I2661" si="798">E2660</f>
        <v>2</v>
      </c>
      <c r="F2658" s="85">
        <f t="shared" si="798"/>
        <v>0</v>
      </c>
      <c r="G2658" s="85">
        <f t="shared" si="798"/>
        <v>0</v>
      </c>
      <c r="H2658" s="85">
        <f t="shared" si="798"/>
        <v>0</v>
      </c>
      <c r="I2658" s="85">
        <f t="shared" si="798"/>
        <v>0</v>
      </c>
    </row>
    <row r="2659" spans="1:9" ht="13.5" thickBot="1">
      <c r="A2659" s="9"/>
      <c r="B2659" s="10" t="s">
        <v>20</v>
      </c>
      <c r="C2659" s="57">
        <f t="shared" si="797"/>
        <v>63</v>
      </c>
      <c r="D2659" s="85">
        <f>D2661</f>
        <v>61</v>
      </c>
      <c r="E2659" s="85">
        <f t="shared" si="798"/>
        <v>2</v>
      </c>
      <c r="F2659" s="85">
        <f t="shared" si="798"/>
        <v>0</v>
      </c>
      <c r="G2659" s="85">
        <f t="shared" si="798"/>
        <v>0</v>
      </c>
      <c r="H2659" s="85">
        <f t="shared" si="798"/>
        <v>0</v>
      </c>
      <c r="I2659" s="85">
        <f t="shared" si="798"/>
        <v>0</v>
      </c>
    </row>
    <row r="2660" spans="1:9">
      <c r="A2660" s="52" t="s">
        <v>34</v>
      </c>
      <c r="B2660" s="26" t="s">
        <v>19</v>
      </c>
      <c r="C2660" s="57">
        <f t="shared" si="797"/>
        <v>63</v>
      </c>
      <c r="D2660" s="85">
        <f>D2662</f>
        <v>61</v>
      </c>
      <c r="E2660" s="85">
        <f t="shared" si="798"/>
        <v>2</v>
      </c>
      <c r="F2660" s="85">
        <f t="shared" si="798"/>
        <v>0</v>
      </c>
      <c r="G2660" s="85">
        <f t="shared" si="798"/>
        <v>0</v>
      </c>
      <c r="H2660" s="85">
        <f t="shared" si="798"/>
        <v>0</v>
      </c>
      <c r="I2660" s="85">
        <f t="shared" si="798"/>
        <v>0</v>
      </c>
    </row>
    <row r="2661" spans="1:9">
      <c r="A2661" s="14" t="s">
        <v>49</v>
      </c>
      <c r="B2661" s="28" t="s">
        <v>20</v>
      </c>
      <c r="C2661" s="57">
        <f t="shared" si="797"/>
        <v>63</v>
      </c>
      <c r="D2661" s="85">
        <f>D2663</f>
        <v>61</v>
      </c>
      <c r="E2661" s="85">
        <f t="shared" si="798"/>
        <v>2</v>
      </c>
      <c r="F2661" s="85">
        <f t="shared" si="798"/>
        <v>0</v>
      </c>
      <c r="G2661" s="85">
        <f t="shared" si="798"/>
        <v>0</v>
      </c>
      <c r="H2661" s="85">
        <f t="shared" si="798"/>
        <v>0</v>
      </c>
      <c r="I2661" s="85">
        <f t="shared" si="798"/>
        <v>0</v>
      </c>
    </row>
    <row r="2662" spans="1:9">
      <c r="A2662" s="21" t="s">
        <v>76</v>
      </c>
      <c r="B2662" s="87" t="s">
        <v>19</v>
      </c>
      <c r="C2662" s="57">
        <f t="shared" si="797"/>
        <v>63</v>
      </c>
      <c r="D2662" s="71">
        <f>D726</f>
        <v>61</v>
      </c>
      <c r="E2662" s="71">
        <f t="shared" ref="E2662:I2663" si="799">E726</f>
        <v>2</v>
      </c>
      <c r="F2662" s="71">
        <f t="shared" si="799"/>
        <v>0</v>
      </c>
      <c r="G2662" s="71">
        <f t="shared" si="799"/>
        <v>0</v>
      </c>
      <c r="H2662" s="71">
        <f t="shared" si="799"/>
        <v>0</v>
      </c>
      <c r="I2662" s="71">
        <f t="shared" si="799"/>
        <v>0</v>
      </c>
    </row>
    <row r="2663" spans="1:9">
      <c r="A2663" s="18"/>
      <c r="B2663" s="43" t="s">
        <v>20</v>
      </c>
      <c r="C2663" s="57">
        <f t="shared" si="797"/>
        <v>63</v>
      </c>
      <c r="D2663" s="71">
        <f>D727</f>
        <v>61</v>
      </c>
      <c r="E2663" s="71">
        <f t="shared" si="799"/>
        <v>2</v>
      </c>
      <c r="F2663" s="71">
        <f t="shared" si="799"/>
        <v>0</v>
      </c>
      <c r="G2663" s="71">
        <f t="shared" si="799"/>
        <v>0</v>
      </c>
      <c r="H2663" s="71">
        <f t="shared" si="799"/>
        <v>0</v>
      </c>
      <c r="I2663" s="71">
        <f t="shared" si="799"/>
        <v>0</v>
      </c>
    </row>
    <row r="2664" spans="1:9" ht="12.75" customHeight="1">
      <c r="A2664" s="908" t="s">
        <v>186</v>
      </c>
      <c r="B2664" s="909"/>
      <c r="C2664" s="909"/>
      <c r="D2664" s="909"/>
      <c r="E2664" s="909"/>
      <c r="F2664" s="909"/>
      <c r="G2664" s="909"/>
      <c r="H2664" s="909"/>
      <c r="I2664" s="910"/>
    </row>
    <row r="2665" spans="1:9">
      <c r="A2665" s="7" t="s">
        <v>29</v>
      </c>
      <c r="B2665" s="201" t="s">
        <v>19</v>
      </c>
      <c r="C2665" s="50">
        <f t="shared" ref="C2665:C2670" si="800">D2665+E2665+F2665+G2665+H2665+I2665</f>
        <v>111.5</v>
      </c>
      <c r="D2665" s="50">
        <f>D2667</f>
        <v>58.5</v>
      </c>
      <c r="E2665" s="50">
        <f t="shared" ref="E2665:I2667" si="801">E2667</f>
        <v>53</v>
      </c>
      <c r="F2665" s="50">
        <f t="shared" si="801"/>
        <v>0</v>
      </c>
      <c r="G2665" s="50">
        <f t="shared" si="801"/>
        <v>0</v>
      </c>
      <c r="H2665" s="50">
        <f t="shared" si="801"/>
        <v>0</v>
      </c>
      <c r="I2665" s="50">
        <f t="shared" si="801"/>
        <v>0</v>
      </c>
    </row>
    <row r="2666" spans="1:9" ht="13.5" thickBot="1">
      <c r="A2666" s="9"/>
      <c r="B2666" s="202" t="s">
        <v>20</v>
      </c>
      <c r="C2666" s="50">
        <f t="shared" si="800"/>
        <v>111.5</v>
      </c>
      <c r="D2666" s="50">
        <f>D2668</f>
        <v>58.5</v>
      </c>
      <c r="E2666" s="50">
        <f t="shared" si="801"/>
        <v>53</v>
      </c>
      <c r="F2666" s="50">
        <f t="shared" si="801"/>
        <v>0</v>
      </c>
      <c r="G2666" s="50">
        <f t="shared" si="801"/>
        <v>0</v>
      </c>
      <c r="H2666" s="50">
        <f t="shared" si="801"/>
        <v>0</v>
      </c>
      <c r="I2666" s="50">
        <f t="shared" si="801"/>
        <v>0</v>
      </c>
    </row>
    <row r="2667" spans="1:9">
      <c r="A2667" s="79" t="s">
        <v>35</v>
      </c>
      <c r="B2667" s="8" t="s">
        <v>19</v>
      </c>
      <c r="C2667" s="50">
        <f t="shared" si="800"/>
        <v>111.5</v>
      </c>
      <c r="D2667" s="50">
        <f>D2669</f>
        <v>58.5</v>
      </c>
      <c r="E2667" s="50">
        <f>E2669</f>
        <v>53</v>
      </c>
      <c r="F2667" s="50">
        <f t="shared" si="801"/>
        <v>0</v>
      </c>
      <c r="G2667" s="50">
        <f t="shared" si="801"/>
        <v>0</v>
      </c>
      <c r="H2667" s="50">
        <f t="shared" si="801"/>
        <v>0</v>
      </c>
      <c r="I2667" s="50">
        <f t="shared" si="801"/>
        <v>0</v>
      </c>
    </row>
    <row r="2668" spans="1:9">
      <c r="A2668" s="11" t="s">
        <v>26</v>
      </c>
      <c r="B2668" s="202" t="s">
        <v>20</v>
      </c>
      <c r="C2668" s="50">
        <f t="shared" si="800"/>
        <v>111.5</v>
      </c>
      <c r="D2668" s="50">
        <f>D2670</f>
        <v>58.5</v>
      </c>
      <c r="E2668" s="50">
        <f t="shared" ref="E2668:I2668" si="802">E2670</f>
        <v>53</v>
      </c>
      <c r="F2668" s="50">
        <f t="shared" si="802"/>
        <v>0</v>
      </c>
      <c r="G2668" s="50">
        <f t="shared" si="802"/>
        <v>0</v>
      </c>
      <c r="H2668" s="50">
        <f t="shared" si="802"/>
        <v>0</v>
      </c>
      <c r="I2668" s="50">
        <f t="shared" si="802"/>
        <v>0</v>
      </c>
    </row>
    <row r="2669" spans="1:9" s="22" customFormat="1">
      <c r="A2669" s="21" t="s">
        <v>76</v>
      </c>
      <c r="B2669" s="65" t="s">
        <v>19</v>
      </c>
      <c r="C2669" s="353">
        <f t="shared" si="800"/>
        <v>111.5</v>
      </c>
      <c r="D2669" s="71">
        <f>D753+D2265</f>
        <v>58.5</v>
      </c>
      <c r="E2669" s="71">
        <f t="shared" ref="E2669:I2669" si="803">E753+E2265</f>
        <v>53</v>
      </c>
      <c r="F2669" s="71">
        <f t="shared" si="803"/>
        <v>0</v>
      </c>
      <c r="G2669" s="71">
        <f t="shared" si="803"/>
        <v>0</v>
      </c>
      <c r="H2669" s="71">
        <f t="shared" si="803"/>
        <v>0</v>
      </c>
      <c r="I2669" s="71">
        <f t="shared" si="803"/>
        <v>0</v>
      </c>
    </row>
    <row r="2670" spans="1:9" s="22" customFormat="1">
      <c r="A2670" s="18"/>
      <c r="B2670" s="69" t="s">
        <v>20</v>
      </c>
      <c r="C2670" s="353">
        <f t="shared" si="800"/>
        <v>111.5</v>
      </c>
      <c r="D2670" s="71">
        <f>D754+D2266</f>
        <v>58.5</v>
      </c>
      <c r="E2670" s="71">
        <f t="shared" ref="E2670:I2670" si="804">E754+E2266</f>
        <v>53</v>
      </c>
      <c r="F2670" s="71">
        <f t="shared" si="804"/>
        <v>0</v>
      </c>
      <c r="G2670" s="71">
        <f t="shared" si="804"/>
        <v>0</v>
      </c>
      <c r="H2670" s="71">
        <f t="shared" si="804"/>
        <v>0</v>
      </c>
      <c r="I2670" s="71">
        <f t="shared" si="804"/>
        <v>0</v>
      </c>
    </row>
    <row r="2671" spans="1:9" ht="12.75" customHeight="1">
      <c r="A2671" s="908" t="s">
        <v>71</v>
      </c>
      <c r="B2671" s="909"/>
      <c r="C2671" s="909"/>
      <c r="D2671" s="909"/>
      <c r="E2671" s="909"/>
      <c r="F2671" s="909"/>
      <c r="G2671" s="909"/>
      <c r="H2671" s="909"/>
      <c r="I2671" s="910"/>
    </row>
    <row r="2672" spans="1:9">
      <c r="A2672" s="7" t="s">
        <v>29</v>
      </c>
      <c r="B2672" s="201" t="s">
        <v>19</v>
      </c>
      <c r="C2672" s="50">
        <f t="shared" ref="C2672:C2677" si="805">D2672+E2672+F2672+G2672+H2672+I2672</f>
        <v>7598.79</v>
      </c>
      <c r="D2672" s="50">
        <f>D2674</f>
        <v>3893.79</v>
      </c>
      <c r="E2672" s="50">
        <f t="shared" ref="E2672:I2675" si="806">E2674</f>
        <v>3705</v>
      </c>
      <c r="F2672" s="50">
        <f t="shared" si="806"/>
        <v>0</v>
      </c>
      <c r="G2672" s="50">
        <f t="shared" si="806"/>
        <v>0</v>
      </c>
      <c r="H2672" s="50">
        <f t="shared" si="806"/>
        <v>0</v>
      </c>
      <c r="I2672" s="50">
        <f t="shared" si="806"/>
        <v>0</v>
      </c>
    </row>
    <row r="2673" spans="1:9" ht="13.5" thickBot="1">
      <c r="A2673" s="9"/>
      <c r="B2673" s="202" t="s">
        <v>20</v>
      </c>
      <c r="C2673" s="50">
        <f t="shared" si="805"/>
        <v>7598.79</v>
      </c>
      <c r="D2673" s="50">
        <f>D2675</f>
        <v>3893.79</v>
      </c>
      <c r="E2673" s="50">
        <f t="shared" si="806"/>
        <v>3705</v>
      </c>
      <c r="F2673" s="50">
        <f t="shared" si="806"/>
        <v>0</v>
      </c>
      <c r="G2673" s="50">
        <f t="shared" si="806"/>
        <v>0</v>
      </c>
      <c r="H2673" s="50">
        <f t="shared" si="806"/>
        <v>0</v>
      </c>
      <c r="I2673" s="50">
        <f t="shared" si="806"/>
        <v>0</v>
      </c>
    </row>
    <row r="2674" spans="1:9">
      <c r="A2674" s="79" t="s">
        <v>35</v>
      </c>
      <c r="B2674" s="8" t="s">
        <v>19</v>
      </c>
      <c r="C2674" s="50">
        <f t="shared" si="805"/>
        <v>7598.79</v>
      </c>
      <c r="D2674" s="50">
        <f>D2676</f>
        <v>3893.79</v>
      </c>
      <c r="E2674" s="50">
        <f>E2676</f>
        <v>3705</v>
      </c>
      <c r="F2674" s="50">
        <f t="shared" si="806"/>
        <v>0</v>
      </c>
      <c r="G2674" s="50">
        <f t="shared" si="806"/>
        <v>0</v>
      </c>
      <c r="H2674" s="50">
        <f t="shared" si="806"/>
        <v>0</v>
      </c>
      <c r="I2674" s="50">
        <f t="shared" si="806"/>
        <v>0</v>
      </c>
    </row>
    <row r="2675" spans="1:9">
      <c r="A2675" s="11" t="s">
        <v>26</v>
      </c>
      <c r="B2675" s="202" t="s">
        <v>20</v>
      </c>
      <c r="C2675" s="50">
        <f t="shared" si="805"/>
        <v>7598.79</v>
      </c>
      <c r="D2675" s="50">
        <f>D2677</f>
        <v>3893.79</v>
      </c>
      <c r="E2675" s="50">
        <f t="shared" si="806"/>
        <v>3705</v>
      </c>
      <c r="F2675" s="50">
        <f t="shared" si="806"/>
        <v>0</v>
      </c>
      <c r="G2675" s="50">
        <f t="shared" si="806"/>
        <v>0</v>
      </c>
      <c r="H2675" s="50">
        <f t="shared" si="806"/>
        <v>0</v>
      </c>
      <c r="I2675" s="50">
        <f t="shared" si="806"/>
        <v>0</v>
      </c>
    </row>
    <row r="2676" spans="1:9" s="22" customFormat="1">
      <c r="A2676" s="21" t="s">
        <v>76</v>
      </c>
      <c r="B2676" s="65" t="s">
        <v>19</v>
      </c>
      <c r="C2676" s="353">
        <f t="shared" si="805"/>
        <v>7598.79</v>
      </c>
      <c r="D2676" s="71">
        <f t="shared" ref="D2676:I2677" si="807">D796+D1625+D2278</f>
        <v>3893.79</v>
      </c>
      <c r="E2676" s="71">
        <f t="shared" si="807"/>
        <v>3705</v>
      </c>
      <c r="F2676" s="71">
        <f t="shared" si="807"/>
        <v>0</v>
      </c>
      <c r="G2676" s="71">
        <f t="shared" si="807"/>
        <v>0</v>
      </c>
      <c r="H2676" s="71">
        <f t="shared" si="807"/>
        <v>0</v>
      </c>
      <c r="I2676" s="71">
        <f t="shared" si="807"/>
        <v>0</v>
      </c>
    </row>
    <row r="2677" spans="1:9" s="22" customFormat="1">
      <c r="A2677" s="18"/>
      <c r="B2677" s="69" t="s">
        <v>20</v>
      </c>
      <c r="C2677" s="353">
        <f t="shared" si="805"/>
        <v>7598.79</v>
      </c>
      <c r="D2677" s="71">
        <f t="shared" si="807"/>
        <v>3893.79</v>
      </c>
      <c r="E2677" s="71">
        <f t="shared" si="807"/>
        <v>3705</v>
      </c>
      <c r="F2677" s="71">
        <f t="shared" si="807"/>
        <v>0</v>
      </c>
      <c r="G2677" s="71">
        <f t="shared" si="807"/>
        <v>0</v>
      </c>
      <c r="H2677" s="71">
        <f t="shared" si="807"/>
        <v>0</v>
      </c>
      <c r="I2677" s="71">
        <f t="shared" si="807"/>
        <v>0</v>
      </c>
    </row>
    <row r="2678" spans="1:9">
      <c r="A2678" s="905" t="s">
        <v>4</v>
      </c>
      <c r="B2678" s="906"/>
      <c r="C2678" s="906"/>
      <c r="D2678" s="906"/>
      <c r="E2678" s="906"/>
      <c r="F2678" s="906"/>
      <c r="G2678" s="906"/>
      <c r="H2678" s="906"/>
      <c r="I2678" s="907"/>
    </row>
    <row r="2679" spans="1:9">
      <c r="A2679" s="49" t="s">
        <v>22</v>
      </c>
      <c r="B2679" s="44"/>
      <c r="C2679" s="53"/>
      <c r="D2679" s="54"/>
      <c r="E2679" s="53"/>
      <c r="F2679" s="53"/>
      <c r="G2679" s="53"/>
      <c r="H2679" s="53"/>
      <c r="I2679" s="55"/>
    </row>
    <row r="2680" spans="1:9">
      <c r="A2680" s="7" t="s">
        <v>29</v>
      </c>
      <c r="B2680" s="8" t="s">
        <v>19</v>
      </c>
      <c r="C2680" s="50">
        <f t="shared" ref="C2680:C2685" si="808">D2680+E2680+F2680+G2680+H2680+I2680</f>
        <v>744</v>
      </c>
      <c r="D2680" s="58">
        <f>D2682</f>
        <v>614</v>
      </c>
      <c r="E2680" s="58">
        <f t="shared" ref="E2680:I2683" si="809">E2682</f>
        <v>130</v>
      </c>
      <c r="F2680" s="58">
        <f t="shared" si="809"/>
        <v>0</v>
      </c>
      <c r="G2680" s="58">
        <f t="shared" si="809"/>
        <v>0</v>
      </c>
      <c r="H2680" s="58">
        <f t="shared" si="809"/>
        <v>0</v>
      </c>
      <c r="I2680" s="58">
        <f t="shared" si="809"/>
        <v>0</v>
      </c>
    </row>
    <row r="2681" spans="1:9" ht="13.5" thickBot="1">
      <c r="A2681" s="9"/>
      <c r="B2681" s="10" t="s">
        <v>20</v>
      </c>
      <c r="C2681" s="50">
        <f t="shared" si="808"/>
        <v>744</v>
      </c>
      <c r="D2681" s="58">
        <f>D2683</f>
        <v>614</v>
      </c>
      <c r="E2681" s="58">
        <f t="shared" si="809"/>
        <v>130</v>
      </c>
      <c r="F2681" s="58">
        <f t="shared" si="809"/>
        <v>0</v>
      </c>
      <c r="G2681" s="58">
        <f t="shared" si="809"/>
        <v>0</v>
      </c>
      <c r="H2681" s="58">
        <f t="shared" si="809"/>
        <v>0</v>
      </c>
      <c r="I2681" s="58">
        <f t="shared" si="809"/>
        <v>0</v>
      </c>
    </row>
    <row r="2682" spans="1:9">
      <c r="A2682" s="25" t="s">
        <v>44</v>
      </c>
      <c r="B2682" s="26" t="s">
        <v>19</v>
      </c>
      <c r="C2682" s="50">
        <f t="shared" si="808"/>
        <v>744</v>
      </c>
      <c r="D2682" s="58">
        <f>D2684</f>
        <v>614</v>
      </c>
      <c r="E2682" s="58">
        <f t="shared" si="809"/>
        <v>130</v>
      </c>
      <c r="F2682" s="58">
        <f t="shared" si="809"/>
        <v>0</v>
      </c>
      <c r="G2682" s="58">
        <f t="shared" si="809"/>
        <v>0</v>
      </c>
      <c r="H2682" s="58">
        <f t="shared" si="809"/>
        <v>0</v>
      </c>
      <c r="I2682" s="58">
        <f t="shared" si="809"/>
        <v>0</v>
      </c>
    </row>
    <row r="2683" spans="1:9">
      <c r="A2683" s="23" t="s">
        <v>45</v>
      </c>
      <c r="B2683" s="28" t="s">
        <v>20</v>
      </c>
      <c r="C2683" s="50">
        <f t="shared" si="808"/>
        <v>744</v>
      </c>
      <c r="D2683" s="58">
        <f>D2685</f>
        <v>614</v>
      </c>
      <c r="E2683" s="58">
        <f t="shared" si="809"/>
        <v>130</v>
      </c>
      <c r="F2683" s="58">
        <f t="shared" si="809"/>
        <v>0</v>
      </c>
      <c r="G2683" s="58">
        <f t="shared" si="809"/>
        <v>0</v>
      </c>
      <c r="H2683" s="58">
        <f t="shared" si="809"/>
        <v>0</v>
      </c>
      <c r="I2683" s="58">
        <f t="shared" si="809"/>
        <v>0</v>
      </c>
    </row>
    <row r="2684" spans="1:9">
      <c r="A2684" s="21" t="s">
        <v>76</v>
      </c>
      <c r="B2684" s="8" t="s">
        <v>19</v>
      </c>
      <c r="C2684" s="57">
        <f t="shared" si="808"/>
        <v>744</v>
      </c>
      <c r="D2684" s="85">
        <f t="shared" ref="D2684:I2685" si="810">D865+D1646+D2299</f>
        <v>614</v>
      </c>
      <c r="E2684" s="85">
        <f t="shared" si="810"/>
        <v>130</v>
      </c>
      <c r="F2684" s="85">
        <f t="shared" si="810"/>
        <v>0</v>
      </c>
      <c r="G2684" s="85">
        <f t="shared" si="810"/>
        <v>0</v>
      </c>
      <c r="H2684" s="85">
        <f t="shared" si="810"/>
        <v>0</v>
      </c>
      <c r="I2684" s="85">
        <f t="shared" si="810"/>
        <v>0</v>
      </c>
    </row>
    <row r="2685" spans="1:9">
      <c r="A2685" s="18"/>
      <c r="B2685" s="202" t="s">
        <v>20</v>
      </c>
      <c r="C2685" s="57">
        <f t="shared" si="808"/>
        <v>744</v>
      </c>
      <c r="D2685" s="85">
        <f t="shared" si="810"/>
        <v>614</v>
      </c>
      <c r="E2685" s="85">
        <f t="shared" si="810"/>
        <v>130</v>
      </c>
      <c r="F2685" s="85">
        <f t="shared" si="810"/>
        <v>0</v>
      </c>
      <c r="G2685" s="85">
        <f t="shared" si="810"/>
        <v>0</v>
      </c>
      <c r="H2685" s="85">
        <f t="shared" si="810"/>
        <v>0</v>
      </c>
      <c r="I2685" s="85">
        <f t="shared" si="810"/>
        <v>0</v>
      </c>
    </row>
    <row r="2686" spans="1:9">
      <c r="A2686" s="908" t="s">
        <v>487</v>
      </c>
      <c r="B2686" s="909"/>
      <c r="C2686" s="909"/>
      <c r="D2686" s="909"/>
      <c r="E2686" s="909"/>
      <c r="F2686" s="909"/>
      <c r="G2686" s="909"/>
      <c r="H2686" s="909"/>
      <c r="I2686" s="910"/>
    </row>
    <row r="2687" spans="1:9">
      <c r="A2687" s="7" t="s">
        <v>29</v>
      </c>
      <c r="B2687" s="8" t="s">
        <v>19</v>
      </c>
      <c r="C2687" s="57">
        <f t="shared" ref="C2687:C2696" si="811">D2687+E2687+F2687+G2687+H2687+I2687</f>
        <v>259613.057</v>
      </c>
      <c r="D2687" s="85">
        <f>D2689</f>
        <v>102353.27699999999</v>
      </c>
      <c r="E2687" s="85">
        <f t="shared" ref="E2687:I2688" si="812">E2689</f>
        <v>41379</v>
      </c>
      <c r="F2687" s="85">
        <f t="shared" si="812"/>
        <v>43960</v>
      </c>
      <c r="G2687" s="85">
        <f t="shared" si="812"/>
        <v>43960</v>
      </c>
      <c r="H2687" s="85">
        <f t="shared" si="812"/>
        <v>14385</v>
      </c>
      <c r="I2687" s="85">
        <f t="shared" si="812"/>
        <v>13575.779999999993</v>
      </c>
    </row>
    <row r="2688" spans="1:9" ht="13.5" thickBot="1">
      <c r="A2688" s="9"/>
      <c r="B2688" s="10" t="s">
        <v>20</v>
      </c>
      <c r="C2688" s="57">
        <f t="shared" si="811"/>
        <v>259613.057</v>
      </c>
      <c r="D2688" s="85">
        <f>D2690</f>
        <v>102353.27699999999</v>
      </c>
      <c r="E2688" s="85">
        <f t="shared" si="812"/>
        <v>41379</v>
      </c>
      <c r="F2688" s="85">
        <f t="shared" si="812"/>
        <v>43960</v>
      </c>
      <c r="G2688" s="85">
        <f t="shared" si="812"/>
        <v>43960</v>
      </c>
      <c r="H2688" s="85">
        <f t="shared" si="812"/>
        <v>14385</v>
      </c>
      <c r="I2688" s="85">
        <f t="shared" si="812"/>
        <v>13575.779999999993</v>
      </c>
    </row>
    <row r="2689" spans="1:9">
      <c r="A2689" s="52" t="s">
        <v>34</v>
      </c>
      <c r="B2689" s="26" t="s">
        <v>19</v>
      </c>
      <c r="C2689" s="57">
        <f t="shared" si="811"/>
        <v>259613.057</v>
      </c>
      <c r="D2689" s="85">
        <f>D2691+D2693+D2695</f>
        <v>102353.27699999999</v>
      </c>
      <c r="E2689" s="85">
        <f t="shared" ref="E2689:I2690" si="813">E2691+E2693+E2695</f>
        <v>41379</v>
      </c>
      <c r="F2689" s="85">
        <f t="shared" si="813"/>
        <v>43960</v>
      </c>
      <c r="G2689" s="85">
        <f t="shared" si="813"/>
        <v>43960</v>
      </c>
      <c r="H2689" s="85">
        <f t="shared" si="813"/>
        <v>14385</v>
      </c>
      <c r="I2689" s="85">
        <f t="shared" si="813"/>
        <v>13575.779999999993</v>
      </c>
    </row>
    <row r="2690" spans="1:9">
      <c r="A2690" s="14" t="s">
        <v>49</v>
      </c>
      <c r="B2690" s="28" t="s">
        <v>20</v>
      </c>
      <c r="C2690" s="57">
        <f t="shared" si="811"/>
        <v>259613.057</v>
      </c>
      <c r="D2690" s="85">
        <f>D2692+D2694+D2696</f>
        <v>102353.27699999999</v>
      </c>
      <c r="E2690" s="85">
        <f t="shared" si="813"/>
        <v>41379</v>
      </c>
      <c r="F2690" s="85">
        <f t="shared" si="813"/>
        <v>43960</v>
      </c>
      <c r="G2690" s="85">
        <f t="shared" si="813"/>
        <v>43960</v>
      </c>
      <c r="H2690" s="85">
        <f t="shared" si="813"/>
        <v>14385</v>
      </c>
      <c r="I2690" s="85">
        <f t="shared" si="813"/>
        <v>13575.779999999993</v>
      </c>
    </row>
    <row r="2691" spans="1:9" s="259" customFormat="1">
      <c r="A2691" s="19" t="s">
        <v>125</v>
      </c>
      <c r="B2691" s="59" t="s">
        <v>19</v>
      </c>
      <c r="C2691" s="71">
        <f>D2691+E2691+F2691+G2691+H2691+I2691</f>
        <v>197.5</v>
      </c>
      <c r="D2691" s="71">
        <f>D181</f>
        <v>192.2</v>
      </c>
      <c r="E2691" s="71">
        <f t="shared" ref="E2691:I2691" si="814">E181</f>
        <v>0</v>
      </c>
      <c r="F2691" s="71">
        <f t="shared" si="814"/>
        <v>0</v>
      </c>
      <c r="G2691" s="71">
        <f t="shared" si="814"/>
        <v>0</v>
      </c>
      <c r="H2691" s="71">
        <f t="shared" si="814"/>
        <v>0</v>
      </c>
      <c r="I2691" s="71">
        <f t="shared" si="814"/>
        <v>5.3000000000000114</v>
      </c>
    </row>
    <row r="2692" spans="1:9" s="259" customFormat="1">
      <c r="A2692" s="18" t="s">
        <v>40</v>
      </c>
      <c r="B2692" s="60" t="s">
        <v>20</v>
      </c>
      <c r="C2692" s="71">
        <f>D2692+E2692+F2692+G2692+H2692+I2692</f>
        <v>197.5</v>
      </c>
      <c r="D2692" s="71">
        <f>D182</f>
        <v>192.2</v>
      </c>
      <c r="E2692" s="71">
        <f t="shared" ref="E2692:I2692" si="815">E182</f>
        <v>0</v>
      </c>
      <c r="F2692" s="71">
        <f t="shared" si="815"/>
        <v>0</v>
      </c>
      <c r="G2692" s="71">
        <f t="shared" si="815"/>
        <v>0</v>
      </c>
      <c r="H2692" s="71">
        <f t="shared" si="815"/>
        <v>0</v>
      </c>
      <c r="I2692" s="71">
        <f t="shared" si="815"/>
        <v>5.3000000000000114</v>
      </c>
    </row>
    <row r="2693" spans="1:9" s="22" customFormat="1" ht="25.5">
      <c r="A2693" s="334" t="s">
        <v>271</v>
      </c>
      <c r="B2693" s="59" t="s">
        <v>19</v>
      </c>
      <c r="C2693" s="71">
        <f>D2693+E2693+F2693+G2693+H2693+I2693</f>
        <v>20908</v>
      </c>
      <c r="D2693" s="71">
        <f>D884</f>
        <v>13243.11</v>
      </c>
      <c r="E2693" s="71">
        <f t="shared" ref="E2693:I2694" si="816">E884</f>
        <v>6899</v>
      </c>
      <c r="F2693" s="71">
        <f t="shared" si="816"/>
        <v>0</v>
      </c>
      <c r="G2693" s="71">
        <f t="shared" si="816"/>
        <v>0</v>
      </c>
      <c r="H2693" s="71">
        <f t="shared" si="816"/>
        <v>0</v>
      </c>
      <c r="I2693" s="71">
        <f t="shared" si="816"/>
        <v>765.88999999999942</v>
      </c>
    </row>
    <row r="2694" spans="1:9" s="22" customFormat="1">
      <c r="A2694" s="18"/>
      <c r="B2694" s="60" t="s">
        <v>20</v>
      </c>
      <c r="C2694" s="71">
        <f t="shared" ref="C2694" si="817">D2694+E2694+F2694+G2694+H2694+I2694</f>
        <v>20908</v>
      </c>
      <c r="D2694" s="71">
        <f>D885</f>
        <v>13243.11</v>
      </c>
      <c r="E2694" s="71">
        <f t="shared" si="816"/>
        <v>6899</v>
      </c>
      <c r="F2694" s="71">
        <f t="shared" si="816"/>
        <v>0</v>
      </c>
      <c r="G2694" s="71">
        <f t="shared" si="816"/>
        <v>0</v>
      </c>
      <c r="H2694" s="71">
        <f t="shared" si="816"/>
        <v>0</v>
      </c>
      <c r="I2694" s="71">
        <f t="shared" si="816"/>
        <v>765.88999999999942</v>
      </c>
    </row>
    <row r="2695" spans="1:9">
      <c r="A2695" s="21" t="s">
        <v>76</v>
      </c>
      <c r="B2695" s="8" t="s">
        <v>19</v>
      </c>
      <c r="C2695" s="57">
        <f t="shared" si="811"/>
        <v>238507.557</v>
      </c>
      <c r="D2695" s="85">
        <f t="shared" ref="D2695:I2696" si="818">D187+D898+D1661+D2326+D446</f>
        <v>88917.96699999999</v>
      </c>
      <c r="E2695" s="85">
        <f t="shared" si="818"/>
        <v>34480</v>
      </c>
      <c r="F2695" s="85">
        <f t="shared" si="818"/>
        <v>43960</v>
      </c>
      <c r="G2695" s="85">
        <f t="shared" si="818"/>
        <v>43960</v>
      </c>
      <c r="H2695" s="85">
        <f t="shared" si="818"/>
        <v>14385</v>
      </c>
      <c r="I2695" s="85">
        <f t="shared" si="818"/>
        <v>12804.589999999995</v>
      </c>
    </row>
    <row r="2696" spans="1:9">
      <c r="A2696" s="18"/>
      <c r="B2696" s="202" t="s">
        <v>20</v>
      </c>
      <c r="C2696" s="57">
        <f t="shared" si="811"/>
        <v>238507.557</v>
      </c>
      <c r="D2696" s="85">
        <f t="shared" si="818"/>
        <v>88917.96699999999</v>
      </c>
      <c r="E2696" s="85">
        <f t="shared" si="818"/>
        <v>34480</v>
      </c>
      <c r="F2696" s="85">
        <f t="shared" si="818"/>
        <v>43960</v>
      </c>
      <c r="G2696" s="85">
        <f t="shared" si="818"/>
        <v>43960</v>
      </c>
      <c r="H2696" s="85">
        <f t="shared" si="818"/>
        <v>14385</v>
      </c>
      <c r="I2696" s="85">
        <f t="shared" si="818"/>
        <v>12804.589999999995</v>
      </c>
    </row>
    <row r="2697" spans="1:9">
      <c r="A2697" s="905" t="s">
        <v>492</v>
      </c>
      <c r="B2697" s="906"/>
      <c r="C2697" s="906"/>
      <c r="D2697" s="906"/>
      <c r="E2697" s="906"/>
      <c r="F2697" s="906"/>
      <c r="G2697" s="906"/>
      <c r="H2697" s="906"/>
      <c r="I2697" s="907"/>
    </row>
    <row r="2698" spans="1:9">
      <c r="A2698" s="7" t="s">
        <v>29</v>
      </c>
      <c r="B2698" s="201" t="s">
        <v>19</v>
      </c>
      <c r="C2698" s="57">
        <f t="shared" ref="C2698:C2709" si="819">D2698+E2698+F2698+G2698+H2698+I2698</f>
        <v>87022.06</v>
      </c>
      <c r="D2698" s="57">
        <f>D2700+D2706</f>
        <v>3703.28</v>
      </c>
      <c r="E2698" s="57">
        <f t="shared" ref="E2698:I2699" si="820">E2700+E2706</f>
        <v>65739</v>
      </c>
      <c r="F2698" s="57">
        <f t="shared" si="820"/>
        <v>13119.85</v>
      </c>
      <c r="G2698" s="57">
        <f t="shared" si="820"/>
        <v>0</v>
      </c>
      <c r="H2698" s="57">
        <f t="shared" si="820"/>
        <v>0</v>
      </c>
      <c r="I2698" s="57">
        <f t="shared" si="820"/>
        <v>4459.93</v>
      </c>
    </row>
    <row r="2699" spans="1:9" ht="13.5" thickBot="1">
      <c r="A2699" s="9"/>
      <c r="B2699" s="202" t="s">
        <v>20</v>
      </c>
      <c r="C2699" s="57">
        <f t="shared" si="819"/>
        <v>87022.06</v>
      </c>
      <c r="D2699" s="57">
        <f>D2701+D2707</f>
        <v>3703.28</v>
      </c>
      <c r="E2699" s="57">
        <f t="shared" si="820"/>
        <v>65739</v>
      </c>
      <c r="F2699" s="57">
        <f t="shared" si="820"/>
        <v>13119.85</v>
      </c>
      <c r="G2699" s="57">
        <f t="shared" si="820"/>
        <v>0</v>
      </c>
      <c r="H2699" s="57">
        <f t="shared" si="820"/>
        <v>0</v>
      </c>
      <c r="I2699" s="57">
        <f t="shared" si="820"/>
        <v>4459.93</v>
      </c>
    </row>
    <row r="2700" spans="1:9">
      <c r="A2700" s="25" t="s">
        <v>44</v>
      </c>
      <c r="B2700" s="201" t="s">
        <v>19</v>
      </c>
      <c r="C2700" s="57">
        <f t="shared" si="819"/>
        <v>497.46</v>
      </c>
      <c r="D2700" s="57">
        <f>D2702+D2704</f>
        <v>51.46</v>
      </c>
      <c r="E2700" s="57">
        <f t="shared" ref="E2700:I2701" si="821">E2702+E2704</f>
        <v>446</v>
      </c>
      <c r="F2700" s="57">
        <f t="shared" si="821"/>
        <v>0</v>
      </c>
      <c r="G2700" s="57">
        <f t="shared" si="821"/>
        <v>0</v>
      </c>
      <c r="H2700" s="57">
        <f t="shared" si="821"/>
        <v>0</v>
      </c>
      <c r="I2700" s="57">
        <f t="shared" si="821"/>
        <v>0</v>
      </c>
    </row>
    <row r="2701" spans="1:9">
      <c r="A2701" s="23" t="s">
        <v>56</v>
      </c>
      <c r="B2701" s="202" t="s">
        <v>20</v>
      </c>
      <c r="C2701" s="57">
        <f t="shared" si="819"/>
        <v>497.46</v>
      </c>
      <c r="D2701" s="57">
        <f>D2703+D2705</f>
        <v>51.46</v>
      </c>
      <c r="E2701" s="57">
        <f t="shared" si="821"/>
        <v>446</v>
      </c>
      <c r="F2701" s="57">
        <f t="shared" si="821"/>
        <v>0</v>
      </c>
      <c r="G2701" s="57">
        <f t="shared" si="821"/>
        <v>0</v>
      </c>
      <c r="H2701" s="57">
        <f t="shared" si="821"/>
        <v>0</v>
      </c>
      <c r="I2701" s="57">
        <f t="shared" si="821"/>
        <v>0</v>
      </c>
    </row>
    <row r="2702" spans="1:9" s="259" customFormat="1">
      <c r="A2702" s="19" t="s">
        <v>125</v>
      </c>
      <c r="B2702" s="59" t="s">
        <v>19</v>
      </c>
      <c r="C2702" s="71">
        <f>D2702+E2702+F2702+G2702+H2702+I2702</f>
        <v>32.46</v>
      </c>
      <c r="D2702" s="71">
        <f>D1211</f>
        <v>24.46</v>
      </c>
      <c r="E2702" s="71">
        <f t="shared" ref="E2702:I2703" si="822">E1211</f>
        <v>8</v>
      </c>
      <c r="F2702" s="71">
        <f t="shared" si="822"/>
        <v>0</v>
      </c>
      <c r="G2702" s="71">
        <f t="shared" si="822"/>
        <v>0</v>
      </c>
      <c r="H2702" s="71">
        <f t="shared" si="822"/>
        <v>0</v>
      </c>
      <c r="I2702" s="71">
        <f t="shared" si="822"/>
        <v>0</v>
      </c>
    </row>
    <row r="2703" spans="1:9" s="259" customFormat="1">
      <c r="A2703" s="18" t="s">
        <v>40</v>
      </c>
      <c r="B2703" s="60" t="s">
        <v>20</v>
      </c>
      <c r="C2703" s="71">
        <f>D2703+E2703+F2703+G2703+H2703+I2703</f>
        <v>32.46</v>
      </c>
      <c r="D2703" s="71">
        <f>D1212</f>
        <v>24.46</v>
      </c>
      <c r="E2703" s="71">
        <f t="shared" si="822"/>
        <v>8</v>
      </c>
      <c r="F2703" s="71">
        <f t="shared" si="822"/>
        <v>0</v>
      </c>
      <c r="G2703" s="71">
        <f t="shared" si="822"/>
        <v>0</v>
      </c>
      <c r="H2703" s="71">
        <f t="shared" si="822"/>
        <v>0</v>
      </c>
      <c r="I2703" s="71">
        <f t="shared" si="822"/>
        <v>0</v>
      </c>
    </row>
    <row r="2704" spans="1:9">
      <c r="A2704" s="21" t="s">
        <v>76</v>
      </c>
      <c r="B2704" s="8" t="s">
        <v>19</v>
      </c>
      <c r="C2704" s="57">
        <f t="shared" ref="C2704:C2707" si="823">D2704+E2704+F2704+G2704+H2704+I2704</f>
        <v>465</v>
      </c>
      <c r="D2704" s="57">
        <f t="shared" ref="D2704:I2705" si="824">D1217+D1810</f>
        <v>27</v>
      </c>
      <c r="E2704" s="57">
        <f t="shared" si="824"/>
        <v>438</v>
      </c>
      <c r="F2704" s="57">
        <f t="shared" si="824"/>
        <v>0</v>
      </c>
      <c r="G2704" s="57">
        <f t="shared" si="824"/>
        <v>0</v>
      </c>
      <c r="H2704" s="57">
        <f t="shared" si="824"/>
        <v>0</v>
      </c>
      <c r="I2704" s="57">
        <f t="shared" si="824"/>
        <v>0</v>
      </c>
    </row>
    <row r="2705" spans="1:9">
      <c r="A2705" s="18"/>
      <c r="B2705" s="202" t="s">
        <v>20</v>
      </c>
      <c r="C2705" s="57">
        <f t="shared" si="823"/>
        <v>465</v>
      </c>
      <c r="D2705" s="57">
        <f t="shared" si="824"/>
        <v>27</v>
      </c>
      <c r="E2705" s="57">
        <f t="shared" si="824"/>
        <v>438</v>
      </c>
      <c r="F2705" s="57">
        <f t="shared" si="824"/>
        <v>0</v>
      </c>
      <c r="G2705" s="57">
        <f t="shared" si="824"/>
        <v>0</v>
      </c>
      <c r="H2705" s="57">
        <f t="shared" si="824"/>
        <v>0</v>
      </c>
      <c r="I2705" s="57">
        <f t="shared" si="824"/>
        <v>0</v>
      </c>
    </row>
    <row r="2706" spans="1:9">
      <c r="A2706" s="52" t="s">
        <v>34</v>
      </c>
      <c r="B2706" s="26" t="s">
        <v>19</v>
      </c>
      <c r="C2706" s="57">
        <f t="shared" si="823"/>
        <v>86524.6</v>
      </c>
      <c r="D2706" s="85">
        <f>D2708</f>
        <v>3651.82</v>
      </c>
      <c r="E2706" s="85">
        <f t="shared" ref="E2706:I2707" si="825">E2708</f>
        <v>65293</v>
      </c>
      <c r="F2706" s="85">
        <f t="shared" si="825"/>
        <v>13119.85</v>
      </c>
      <c r="G2706" s="85">
        <f t="shared" si="825"/>
        <v>0</v>
      </c>
      <c r="H2706" s="85">
        <f t="shared" si="825"/>
        <v>0</v>
      </c>
      <c r="I2706" s="85">
        <f t="shared" si="825"/>
        <v>4459.93</v>
      </c>
    </row>
    <row r="2707" spans="1:9">
      <c r="A2707" s="14" t="s">
        <v>49</v>
      </c>
      <c r="B2707" s="28" t="s">
        <v>20</v>
      </c>
      <c r="C2707" s="57">
        <f t="shared" si="823"/>
        <v>86524.6</v>
      </c>
      <c r="D2707" s="85">
        <f>D2709</f>
        <v>3651.82</v>
      </c>
      <c r="E2707" s="85">
        <f t="shared" si="825"/>
        <v>65293</v>
      </c>
      <c r="F2707" s="85">
        <f t="shared" si="825"/>
        <v>13119.85</v>
      </c>
      <c r="G2707" s="85">
        <f t="shared" si="825"/>
        <v>0</v>
      </c>
      <c r="H2707" s="85">
        <f t="shared" si="825"/>
        <v>0</v>
      </c>
      <c r="I2707" s="85">
        <f t="shared" si="825"/>
        <v>4459.93</v>
      </c>
    </row>
    <row r="2708" spans="1:9">
      <c r="A2708" s="21" t="s">
        <v>76</v>
      </c>
      <c r="B2708" s="8" t="s">
        <v>19</v>
      </c>
      <c r="C2708" s="57">
        <f t="shared" si="819"/>
        <v>86524.6</v>
      </c>
      <c r="D2708" s="57">
        <f t="shared" ref="D2708:I2709" si="826">D218+D463+D1245+D1824+D2427</f>
        <v>3651.82</v>
      </c>
      <c r="E2708" s="57">
        <f t="shared" si="826"/>
        <v>65293</v>
      </c>
      <c r="F2708" s="57">
        <f t="shared" si="826"/>
        <v>13119.85</v>
      </c>
      <c r="G2708" s="57">
        <f t="shared" si="826"/>
        <v>0</v>
      </c>
      <c r="H2708" s="57">
        <f t="shared" si="826"/>
        <v>0</v>
      </c>
      <c r="I2708" s="57">
        <f t="shared" si="826"/>
        <v>4459.93</v>
      </c>
    </row>
    <row r="2709" spans="1:9">
      <c r="A2709" s="18"/>
      <c r="B2709" s="202" t="s">
        <v>20</v>
      </c>
      <c r="C2709" s="57">
        <f t="shared" si="819"/>
        <v>86524.6</v>
      </c>
      <c r="D2709" s="57">
        <f t="shared" si="826"/>
        <v>3651.82</v>
      </c>
      <c r="E2709" s="57">
        <f t="shared" si="826"/>
        <v>65293</v>
      </c>
      <c r="F2709" s="57">
        <f t="shared" si="826"/>
        <v>13119.85</v>
      </c>
      <c r="G2709" s="57">
        <f t="shared" si="826"/>
        <v>0</v>
      </c>
      <c r="H2709" s="57">
        <f t="shared" si="826"/>
        <v>0</v>
      </c>
      <c r="I2709" s="57">
        <f t="shared" si="826"/>
        <v>4459.93</v>
      </c>
    </row>
    <row r="2710" spans="1:9">
      <c r="A2710" s="905" t="s">
        <v>494</v>
      </c>
      <c r="B2710" s="906"/>
      <c r="C2710" s="906"/>
      <c r="D2710" s="906"/>
      <c r="E2710" s="906"/>
      <c r="F2710" s="906"/>
      <c r="G2710" s="906"/>
      <c r="H2710" s="906"/>
      <c r="I2710" s="907"/>
    </row>
    <row r="2711" spans="1:9">
      <c r="A2711" s="24" t="s">
        <v>22</v>
      </c>
      <c r="B2711" s="84"/>
      <c r="C2711" s="50"/>
      <c r="D2711" s="85"/>
      <c r="E2711" s="85"/>
      <c r="F2711" s="85"/>
      <c r="G2711" s="85"/>
      <c r="H2711" s="85"/>
      <c r="I2711" s="85"/>
    </row>
    <row r="2712" spans="1:9">
      <c r="A2712" s="7" t="s">
        <v>29</v>
      </c>
      <c r="B2712" s="8" t="s">
        <v>19</v>
      </c>
      <c r="C2712" s="50">
        <f t="shared" ref="C2712:C2725" si="827">D2712+E2712+F2712+G2712+H2712+I2712</f>
        <v>66624.539999999994</v>
      </c>
      <c r="D2712" s="58">
        <f t="shared" ref="D2712:I2713" si="828">D2714+D2722</f>
        <v>50426.83</v>
      </c>
      <c r="E2712" s="58">
        <f t="shared" si="828"/>
        <v>7956</v>
      </c>
      <c r="F2712" s="58">
        <f t="shared" si="828"/>
        <v>1884.67</v>
      </c>
      <c r="G2712" s="58">
        <f t="shared" si="828"/>
        <v>0</v>
      </c>
      <c r="H2712" s="58">
        <f t="shared" si="828"/>
        <v>0</v>
      </c>
      <c r="I2712" s="58">
        <f t="shared" si="828"/>
        <v>6357.04</v>
      </c>
    </row>
    <row r="2713" spans="1:9" ht="13.5" thickBot="1">
      <c r="A2713" s="9"/>
      <c r="B2713" s="10" t="s">
        <v>20</v>
      </c>
      <c r="C2713" s="50">
        <f t="shared" si="827"/>
        <v>66624.539999999994</v>
      </c>
      <c r="D2713" s="58">
        <f t="shared" si="828"/>
        <v>50426.83</v>
      </c>
      <c r="E2713" s="58">
        <f t="shared" si="828"/>
        <v>7956</v>
      </c>
      <c r="F2713" s="58">
        <f t="shared" si="828"/>
        <v>1884.67</v>
      </c>
      <c r="G2713" s="58">
        <f t="shared" si="828"/>
        <v>0</v>
      </c>
      <c r="H2713" s="58">
        <f t="shared" si="828"/>
        <v>0</v>
      </c>
      <c r="I2713" s="58">
        <f t="shared" si="828"/>
        <v>6357.04</v>
      </c>
    </row>
    <row r="2714" spans="1:9">
      <c r="A2714" s="25" t="s">
        <v>44</v>
      </c>
      <c r="B2714" s="26" t="s">
        <v>19</v>
      </c>
      <c r="C2714" s="50">
        <f t="shared" si="827"/>
        <v>56939.67</v>
      </c>
      <c r="D2714" s="58">
        <f>D2716+D2718+D2720</f>
        <v>45738.53</v>
      </c>
      <c r="E2714" s="58">
        <f t="shared" ref="E2714:I2715" si="829">E2716+E2718+E2720</f>
        <v>3577</v>
      </c>
      <c r="F2714" s="58">
        <f t="shared" si="829"/>
        <v>1730</v>
      </c>
      <c r="G2714" s="58">
        <f t="shared" si="829"/>
        <v>0</v>
      </c>
      <c r="H2714" s="58">
        <f t="shared" si="829"/>
        <v>0</v>
      </c>
      <c r="I2714" s="58">
        <f t="shared" si="829"/>
        <v>5894.14</v>
      </c>
    </row>
    <row r="2715" spans="1:9">
      <c r="A2715" s="23" t="s">
        <v>45</v>
      </c>
      <c r="B2715" s="28" t="s">
        <v>20</v>
      </c>
      <c r="C2715" s="50">
        <f t="shared" si="827"/>
        <v>56939.67</v>
      </c>
      <c r="D2715" s="58">
        <f>D2717+D2719+D2721</f>
        <v>45738.53</v>
      </c>
      <c r="E2715" s="58">
        <f t="shared" si="829"/>
        <v>3577</v>
      </c>
      <c r="F2715" s="58">
        <f t="shared" si="829"/>
        <v>1730</v>
      </c>
      <c r="G2715" s="58">
        <f t="shared" si="829"/>
        <v>0</v>
      </c>
      <c r="H2715" s="58">
        <f t="shared" si="829"/>
        <v>0</v>
      </c>
      <c r="I2715" s="58">
        <f t="shared" si="829"/>
        <v>5894.14</v>
      </c>
    </row>
    <row r="2716" spans="1:9">
      <c r="A2716" s="21" t="s">
        <v>125</v>
      </c>
      <c r="B2716" s="65" t="s">
        <v>19</v>
      </c>
      <c r="C2716" s="50">
        <f>D2716+E2716+F2716+G2716+H2716+I2716</f>
        <v>43115.68</v>
      </c>
      <c r="D2716" s="58">
        <f t="shared" ref="D2716:I2717" si="830">D233+D1432</f>
        <v>37184.75</v>
      </c>
      <c r="E2716" s="58">
        <f t="shared" si="830"/>
        <v>668</v>
      </c>
      <c r="F2716" s="58">
        <f t="shared" si="830"/>
        <v>0</v>
      </c>
      <c r="G2716" s="58">
        <f t="shared" si="830"/>
        <v>0</v>
      </c>
      <c r="H2716" s="58">
        <f t="shared" si="830"/>
        <v>0</v>
      </c>
      <c r="I2716" s="58">
        <f t="shared" si="830"/>
        <v>5262.93</v>
      </c>
    </row>
    <row r="2717" spans="1:9">
      <c r="A2717" s="18" t="s">
        <v>40</v>
      </c>
      <c r="B2717" s="69" t="s">
        <v>20</v>
      </c>
      <c r="C2717" s="50">
        <f>D2717+E2717+F2717+G2717+H2717+I2717</f>
        <v>43115.68</v>
      </c>
      <c r="D2717" s="58">
        <f t="shared" si="830"/>
        <v>37184.75</v>
      </c>
      <c r="E2717" s="58">
        <f t="shared" si="830"/>
        <v>668</v>
      </c>
      <c r="F2717" s="58">
        <f t="shared" si="830"/>
        <v>0</v>
      </c>
      <c r="G2717" s="58">
        <f t="shared" si="830"/>
        <v>0</v>
      </c>
      <c r="H2717" s="58">
        <f t="shared" si="830"/>
        <v>0</v>
      </c>
      <c r="I2717" s="58">
        <f t="shared" si="830"/>
        <v>5262.93</v>
      </c>
    </row>
    <row r="2718" spans="1:9" s="22" customFormat="1" ht="25.5">
      <c r="A2718" s="334" t="s">
        <v>271</v>
      </c>
      <c r="B2718" s="59" t="s">
        <v>19</v>
      </c>
      <c r="C2718" s="71">
        <f>D2718+E2718+F2718+G2718+H2718+I2718</f>
        <v>2087.94</v>
      </c>
      <c r="D2718" s="71">
        <f>D251</f>
        <v>1178.94</v>
      </c>
      <c r="E2718" s="71">
        <f t="shared" ref="E2718:I2718" si="831">E251</f>
        <v>909</v>
      </c>
      <c r="F2718" s="71">
        <f t="shared" si="831"/>
        <v>0</v>
      </c>
      <c r="G2718" s="71">
        <f t="shared" si="831"/>
        <v>0</v>
      </c>
      <c r="H2718" s="71">
        <f t="shared" si="831"/>
        <v>0</v>
      </c>
      <c r="I2718" s="71">
        <f t="shared" si="831"/>
        <v>0</v>
      </c>
    </row>
    <row r="2719" spans="1:9" s="22" customFormat="1">
      <c r="A2719" s="18"/>
      <c r="B2719" s="60" t="s">
        <v>20</v>
      </c>
      <c r="C2719" s="71">
        <f t="shared" ref="C2719" si="832">D2719+E2719+F2719+G2719+H2719+I2719</f>
        <v>2087.94</v>
      </c>
      <c r="D2719" s="71">
        <f>D252</f>
        <v>1178.94</v>
      </c>
      <c r="E2719" s="71">
        <f t="shared" ref="E2719:I2719" si="833">E252</f>
        <v>909</v>
      </c>
      <c r="F2719" s="71">
        <f t="shared" si="833"/>
        <v>0</v>
      </c>
      <c r="G2719" s="71">
        <f t="shared" si="833"/>
        <v>0</v>
      </c>
      <c r="H2719" s="71">
        <f t="shared" si="833"/>
        <v>0</v>
      </c>
      <c r="I2719" s="71">
        <f t="shared" si="833"/>
        <v>0</v>
      </c>
    </row>
    <row r="2720" spans="1:9">
      <c r="A2720" s="21" t="s">
        <v>76</v>
      </c>
      <c r="B2720" s="8" t="s">
        <v>19</v>
      </c>
      <c r="C2720" s="50">
        <f t="shared" si="827"/>
        <v>11736.05</v>
      </c>
      <c r="D2720" s="58">
        <f t="shared" ref="D2720:I2721" si="834">D478+D590+D1438+D2474+D1891</f>
        <v>7374.84</v>
      </c>
      <c r="E2720" s="58">
        <f t="shared" si="834"/>
        <v>2000</v>
      </c>
      <c r="F2720" s="58">
        <f t="shared" si="834"/>
        <v>1730</v>
      </c>
      <c r="G2720" s="58">
        <f t="shared" si="834"/>
        <v>0</v>
      </c>
      <c r="H2720" s="58">
        <f t="shared" si="834"/>
        <v>0</v>
      </c>
      <c r="I2720" s="58">
        <f t="shared" si="834"/>
        <v>631.21</v>
      </c>
    </row>
    <row r="2721" spans="1:13">
      <c r="A2721" s="18"/>
      <c r="B2721" s="202" t="s">
        <v>20</v>
      </c>
      <c r="C2721" s="50">
        <f t="shared" si="827"/>
        <v>11736.05</v>
      </c>
      <c r="D2721" s="58">
        <f t="shared" si="834"/>
        <v>7374.84</v>
      </c>
      <c r="E2721" s="58">
        <f t="shared" si="834"/>
        <v>2000</v>
      </c>
      <c r="F2721" s="58">
        <f t="shared" si="834"/>
        <v>1730</v>
      </c>
      <c r="G2721" s="58">
        <f t="shared" si="834"/>
        <v>0</v>
      </c>
      <c r="H2721" s="58">
        <f t="shared" si="834"/>
        <v>0</v>
      </c>
      <c r="I2721" s="58">
        <f t="shared" si="834"/>
        <v>631.21</v>
      </c>
    </row>
    <row r="2722" spans="1:13">
      <c r="A2722" s="62" t="s">
        <v>34</v>
      </c>
      <c r="B2722" s="26" t="s">
        <v>19</v>
      </c>
      <c r="C2722" s="50">
        <f t="shared" si="827"/>
        <v>9684.869999999999</v>
      </c>
      <c r="D2722" s="50">
        <f>D2724</f>
        <v>4688.3</v>
      </c>
      <c r="E2722" s="50">
        <f t="shared" ref="E2722:I2723" si="835">E2724</f>
        <v>4379</v>
      </c>
      <c r="F2722" s="50">
        <f t="shared" si="835"/>
        <v>154.67000000000007</v>
      </c>
      <c r="G2722" s="50">
        <f t="shared" si="835"/>
        <v>0</v>
      </c>
      <c r="H2722" s="50">
        <f t="shared" si="835"/>
        <v>0</v>
      </c>
      <c r="I2722" s="50">
        <f t="shared" si="835"/>
        <v>462.9</v>
      </c>
    </row>
    <row r="2723" spans="1:13">
      <c r="A2723" s="41" t="s">
        <v>49</v>
      </c>
      <c r="B2723" s="28" t="s">
        <v>20</v>
      </c>
      <c r="C2723" s="50">
        <f t="shared" si="827"/>
        <v>9684.869999999999</v>
      </c>
      <c r="D2723" s="50">
        <f>D2725</f>
        <v>4688.3</v>
      </c>
      <c r="E2723" s="50">
        <f t="shared" si="835"/>
        <v>4379</v>
      </c>
      <c r="F2723" s="50">
        <f t="shared" si="835"/>
        <v>154.67000000000007</v>
      </c>
      <c r="G2723" s="50">
        <f t="shared" si="835"/>
        <v>0</v>
      </c>
      <c r="H2723" s="50">
        <f t="shared" si="835"/>
        <v>0</v>
      </c>
      <c r="I2723" s="50">
        <f t="shared" si="835"/>
        <v>462.9</v>
      </c>
    </row>
    <row r="2724" spans="1:13">
      <c r="A2724" s="21" t="s">
        <v>76</v>
      </c>
      <c r="B2724" s="8" t="s">
        <v>19</v>
      </c>
      <c r="C2724" s="57">
        <f t="shared" si="827"/>
        <v>9684.869999999999</v>
      </c>
      <c r="D2724" s="57">
        <f t="shared" ref="D2724:I2725" si="836">D261+D1466+D2596+D2071</f>
        <v>4688.3</v>
      </c>
      <c r="E2724" s="57">
        <f t="shared" si="836"/>
        <v>4379</v>
      </c>
      <c r="F2724" s="57">
        <f t="shared" si="836"/>
        <v>154.67000000000007</v>
      </c>
      <c r="G2724" s="57">
        <f t="shared" si="836"/>
        <v>0</v>
      </c>
      <c r="H2724" s="57">
        <f t="shared" si="836"/>
        <v>0</v>
      </c>
      <c r="I2724" s="57">
        <f t="shared" si="836"/>
        <v>462.9</v>
      </c>
    </row>
    <row r="2725" spans="1:13">
      <c r="A2725" s="18"/>
      <c r="B2725" s="202" t="s">
        <v>20</v>
      </c>
      <c r="C2725" s="57">
        <f t="shared" si="827"/>
        <v>9684.869999999999</v>
      </c>
      <c r="D2725" s="57">
        <f t="shared" si="836"/>
        <v>4688.3</v>
      </c>
      <c r="E2725" s="57">
        <f t="shared" si="836"/>
        <v>4379</v>
      </c>
      <c r="F2725" s="57">
        <f t="shared" si="836"/>
        <v>154.67000000000007</v>
      </c>
      <c r="G2725" s="57">
        <f t="shared" si="836"/>
        <v>0</v>
      </c>
      <c r="H2725" s="57">
        <f t="shared" si="836"/>
        <v>0</v>
      </c>
      <c r="I2725" s="57">
        <f t="shared" si="836"/>
        <v>462.9</v>
      </c>
    </row>
    <row r="2726" spans="1:13">
      <c r="A2726" s="899" t="s">
        <v>212</v>
      </c>
      <c r="B2726" s="900"/>
      <c r="C2726" s="900"/>
      <c r="D2726" s="900"/>
      <c r="E2726" s="900"/>
      <c r="F2726" s="900"/>
      <c r="G2726" s="900"/>
      <c r="H2726" s="900"/>
      <c r="I2726" s="901"/>
    </row>
    <row r="2727" spans="1:13">
      <c r="A2727" s="7" t="s">
        <v>29</v>
      </c>
      <c r="B2727" s="201" t="s">
        <v>19</v>
      </c>
      <c r="C2727" s="50">
        <f t="shared" ref="C2727:C2734" si="837">D2727+E2727+F2727+G2727+H2727+I2727</f>
        <v>1463.1</v>
      </c>
      <c r="D2727" s="50">
        <f>D2729</f>
        <v>63.79</v>
      </c>
      <c r="E2727" s="50">
        <f t="shared" ref="E2727:I2728" si="838">E2729</f>
        <v>987</v>
      </c>
      <c r="F2727" s="50">
        <f t="shared" si="838"/>
        <v>412.31</v>
      </c>
      <c r="G2727" s="50">
        <f t="shared" si="838"/>
        <v>0</v>
      </c>
      <c r="H2727" s="50">
        <f t="shared" si="838"/>
        <v>0</v>
      </c>
      <c r="I2727" s="50">
        <f t="shared" si="838"/>
        <v>0</v>
      </c>
    </row>
    <row r="2728" spans="1:13" ht="13.5" thickBot="1">
      <c r="A2728" s="9"/>
      <c r="B2728" s="202" t="s">
        <v>20</v>
      </c>
      <c r="C2728" s="50">
        <f t="shared" si="837"/>
        <v>1463.1</v>
      </c>
      <c r="D2728" s="50">
        <f>D2730</f>
        <v>63.79</v>
      </c>
      <c r="E2728" s="50">
        <f t="shared" si="838"/>
        <v>987</v>
      </c>
      <c r="F2728" s="50">
        <f t="shared" si="838"/>
        <v>412.31</v>
      </c>
      <c r="G2728" s="50">
        <f t="shared" si="838"/>
        <v>0</v>
      </c>
      <c r="H2728" s="50">
        <f t="shared" si="838"/>
        <v>0</v>
      </c>
      <c r="I2728" s="50">
        <f t="shared" si="838"/>
        <v>0</v>
      </c>
    </row>
    <row r="2729" spans="1:13">
      <c r="A2729" s="63" t="s">
        <v>35</v>
      </c>
      <c r="B2729" s="201" t="s">
        <v>19</v>
      </c>
      <c r="C2729" s="50">
        <f t="shared" si="837"/>
        <v>1463.1</v>
      </c>
      <c r="D2729" s="50">
        <f>D2733+D2731</f>
        <v>63.79</v>
      </c>
      <c r="E2729" s="50">
        <f t="shared" ref="E2729:I2730" si="839">E2733+E2731</f>
        <v>987</v>
      </c>
      <c r="F2729" s="50">
        <f t="shared" si="839"/>
        <v>412.31</v>
      </c>
      <c r="G2729" s="50">
        <f t="shared" si="839"/>
        <v>0</v>
      </c>
      <c r="H2729" s="50">
        <f t="shared" si="839"/>
        <v>0</v>
      </c>
      <c r="I2729" s="50">
        <f t="shared" si="839"/>
        <v>0</v>
      </c>
    </row>
    <row r="2730" spans="1:13">
      <c r="A2730" s="23" t="s">
        <v>56</v>
      </c>
      <c r="B2730" s="202" t="s">
        <v>20</v>
      </c>
      <c r="C2730" s="50">
        <f t="shared" si="837"/>
        <v>1463.1</v>
      </c>
      <c r="D2730" s="50">
        <f>D2734+D2732</f>
        <v>63.79</v>
      </c>
      <c r="E2730" s="50">
        <f t="shared" si="839"/>
        <v>987</v>
      </c>
      <c r="F2730" s="50">
        <f t="shared" si="839"/>
        <v>412.31</v>
      </c>
      <c r="G2730" s="50">
        <f t="shared" si="839"/>
        <v>0</v>
      </c>
      <c r="H2730" s="50">
        <f t="shared" si="839"/>
        <v>0</v>
      </c>
      <c r="I2730" s="50">
        <f t="shared" si="839"/>
        <v>0</v>
      </c>
    </row>
    <row r="2731" spans="1:13" s="214" customFormat="1" ht="25.5">
      <c r="A2731" s="224" t="s">
        <v>12</v>
      </c>
      <c r="B2731" s="99" t="s">
        <v>19</v>
      </c>
      <c r="C2731" s="95">
        <f t="shared" si="837"/>
        <v>487</v>
      </c>
      <c r="D2731" s="95">
        <f>D493</f>
        <v>0</v>
      </c>
      <c r="E2731" s="95">
        <f t="shared" ref="E2731:I2731" si="840">E493</f>
        <v>487</v>
      </c>
      <c r="F2731" s="95">
        <f t="shared" si="840"/>
        <v>0</v>
      </c>
      <c r="G2731" s="95">
        <f t="shared" si="840"/>
        <v>0</v>
      </c>
      <c r="H2731" s="95">
        <f t="shared" si="840"/>
        <v>0</v>
      </c>
      <c r="I2731" s="95">
        <f t="shared" si="840"/>
        <v>0</v>
      </c>
      <c r="J2731" s="227"/>
      <c r="K2731" s="227"/>
      <c r="L2731" s="227"/>
      <c r="M2731" s="227"/>
    </row>
    <row r="2732" spans="1:13" s="214" customFormat="1">
      <c r="A2732" s="78"/>
      <c r="B2732" s="103" t="s">
        <v>20</v>
      </c>
      <c r="C2732" s="95">
        <f t="shared" si="837"/>
        <v>487</v>
      </c>
      <c r="D2732" s="95">
        <f>D494</f>
        <v>0</v>
      </c>
      <c r="E2732" s="95">
        <f t="shared" ref="E2732:I2732" si="841">E494</f>
        <v>487</v>
      </c>
      <c r="F2732" s="95">
        <f t="shared" si="841"/>
        <v>0</v>
      </c>
      <c r="G2732" s="95">
        <f t="shared" si="841"/>
        <v>0</v>
      </c>
      <c r="H2732" s="95">
        <f t="shared" si="841"/>
        <v>0</v>
      </c>
      <c r="I2732" s="95">
        <f t="shared" si="841"/>
        <v>0</v>
      </c>
      <c r="J2732" s="227"/>
      <c r="K2732" s="227"/>
      <c r="L2732" s="227"/>
      <c r="M2732" s="227"/>
    </row>
    <row r="2733" spans="1:13">
      <c r="A2733" s="21" t="s">
        <v>76</v>
      </c>
      <c r="B2733" s="8" t="s">
        <v>19</v>
      </c>
      <c r="C2733" s="353">
        <f t="shared" si="837"/>
        <v>976.09999999999991</v>
      </c>
      <c r="D2733" s="353">
        <f>D276</f>
        <v>63.79</v>
      </c>
      <c r="E2733" s="353">
        <f t="shared" ref="E2733:I2734" si="842">E276</f>
        <v>500</v>
      </c>
      <c r="F2733" s="353">
        <f t="shared" si="842"/>
        <v>412.31</v>
      </c>
      <c r="G2733" s="353">
        <f t="shared" si="842"/>
        <v>0</v>
      </c>
      <c r="H2733" s="353">
        <f t="shared" si="842"/>
        <v>0</v>
      </c>
      <c r="I2733" s="353">
        <f t="shared" si="842"/>
        <v>0</v>
      </c>
    </row>
    <row r="2734" spans="1:13">
      <c r="A2734" s="18"/>
      <c r="B2734" s="202" t="s">
        <v>20</v>
      </c>
      <c r="C2734" s="353">
        <f t="shared" si="837"/>
        <v>976.09999999999991</v>
      </c>
      <c r="D2734" s="353">
        <f>D277</f>
        <v>63.79</v>
      </c>
      <c r="E2734" s="353">
        <f t="shared" si="842"/>
        <v>500</v>
      </c>
      <c r="F2734" s="353">
        <f t="shared" si="842"/>
        <v>412.31</v>
      </c>
      <c r="G2734" s="353">
        <f t="shared" si="842"/>
        <v>0</v>
      </c>
      <c r="H2734" s="353">
        <f t="shared" si="842"/>
        <v>0</v>
      </c>
      <c r="I2734" s="353">
        <f t="shared" si="842"/>
        <v>0</v>
      </c>
    </row>
    <row r="2735" spans="1:13">
      <c r="A2735" s="908" t="s">
        <v>80</v>
      </c>
      <c r="B2735" s="909"/>
      <c r="C2735" s="909"/>
      <c r="D2735" s="909"/>
      <c r="E2735" s="909"/>
      <c r="F2735" s="909"/>
      <c r="G2735" s="909"/>
      <c r="H2735" s="909"/>
      <c r="I2735" s="910"/>
    </row>
    <row r="2736" spans="1:13">
      <c r="A2736" s="752" t="s">
        <v>22</v>
      </c>
      <c r="B2736" s="753"/>
      <c r="C2736" s="753"/>
      <c r="D2736" s="753"/>
      <c r="E2736" s="753"/>
      <c r="F2736" s="753"/>
      <c r="G2736" s="753"/>
      <c r="H2736" s="753"/>
      <c r="I2736" s="754"/>
    </row>
    <row r="2737" spans="1:13">
      <c r="A2737" s="324" t="s">
        <v>29</v>
      </c>
      <c r="B2737" s="201" t="s">
        <v>19</v>
      </c>
      <c r="C2737" s="57">
        <f t="shared" ref="C2737:C2754" si="843">D2737+E2737+F2737+G2737+H2737+I2737</f>
        <v>1668355.4400000002</v>
      </c>
      <c r="D2737" s="85">
        <f t="shared" ref="D2737:I2738" si="844">D2739+D2762</f>
        <v>396469.79</v>
      </c>
      <c r="E2737" s="85">
        <f t="shared" si="844"/>
        <v>244364</v>
      </c>
      <c r="F2737" s="85">
        <f t="shared" si="844"/>
        <v>407330.41000000003</v>
      </c>
      <c r="G2737" s="85">
        <f t="shared" si="844"/>
        <v>431157.20000000007</v>
      </c>
      <c r="H2737" s="85">
        <f t="shared" si="844"/>
        <v>99425.040000000008</v>
      </c>
      <c r="I2737" s="85">
        <f t="shared" si="844"/>
        <v>89609.000000000015</v>
      </c>
    </row>
    <row r="2738" spans="1:13">
      <c r="A2738" s="11"/>
      <c r="B2738" s="202" t="s">
        <v>20</v>
      </c>
      <c r="C2738" s="57">
        <f t="shared" si="843"/>
        <v>1668355.4400000002</v>
      </c>
      <c r="D2738" s="85">
        <f t="shared" si="844"/>
        <v>396469.79</v>
      </c>
      <c r="E2738" s="85">
        <f t="shared" si="844"/>
        <v>244364</v>
      </c>
      <c r="F2738" s="85">
        <f t="shared" si="844"/>
        <v>407330.41000000003</v>
      </c>
      <c r="G2738" s="85">
        <f t="shared" si="844"/>
        <v>431157.20000000007</v>
      </c>
      <c r="H2738" s="85">
        <f t="shared" si="844"/>
        <v>99425.040000000008</v>
      </c>
      <c r="I2738" s="85">
        <f t="shared" si="844"/>
        <v>89609.000000000015</v>
      </c>
    </row>
    <row r="2739" spans="1:13" s="29" customFormat="1">
      <c r="A2739" s="92" t="s">
        <v>44</v>
      </c>
      <c r="B2739" s="26" t="s">
        <v>19</v>
      </c>
      <c r="C2739" s="85">
        <f t="shared" si="843"/>
        <v>1571020.06</v>
      </c>
      <c r="D2739" s="85">
        <f>D2741+D2743+D2745</f>
        <v>300567.37</v>
      </c>
      <c r="E2739" s="85">
        <f t="shared" ref="E2739:I2740" si="845">E2741+E2743+E2745</f>
        <v>242932</v>
      </c>
      <c r="F2739" s="85">
        <f t="shared" si="845"/>
        <v>407330.41000000003</v>
      </c>
      <c r="G2739" s="85">
        <f t="shared" si="845"/>
        <v>431157.20000000007</v>
      </c>
      <c r="H2739" s="85">
        <f t="shared" si="845"/>
        <v>99425.040000000008</v>
      </c>
      <c r="I2739" s="85">
        <f t="shared" si="845"/>
        <v>89608.040000000008</v>
      </c>
    </row>
    <row r="2740" spans="1:13" s="29" customFormat="1">
      <c r="A2740" s="97" t="s">
        <v>46</v>
      </c>
      <c r="B2740" s="28" t="s">
        <v>20</v>
      </c>
      <c r="C2740" s="85">
        <f t="shared" si="843"/>
        <v>1571020.06</v>
      </c>
      <c r="D2740" s="85">
        <f>D2742+D2744+D2746</f>
        <v>300567.37</v>
      </c>
      <c r="E2740" s="85">
        <f t="shared" si="845"/>
        <v>242932</v>
      </c>
      <c r="F2740" s="85">
        <f t="shared" si="845"/>
        <v>407330.41000000003</v>
      </c>
      <c r="G2740" s="85">
        <f t="shared" si="845"/>
        <v>431157.20000000007</v>
      </c>
      <c r="H2740" s="85">
        <f t="shared" si="845"/>
        <v>99425.040000000008</v>
      </c>
      <c r="I2740" s="85">
        <f t="shared" si="845"/>
        <v>89608.040000000008</v>
      </c>
    </row>
    <row r="2741" spans="1:13" s="214" customFormat="1" ht="25.5">
      <c r="A2741" s="224" t="s">
        <v>12</v>
      </c>
      <c r="B2741" s="99" t="s">
        <v>19</v>
      </c>
      <c r="C2741" s="95">
        <f t="shared" si="843"/>
        <v>740475</v>
      </c>
      <c r="D2741" s="95">
        <f>D290</f>
        <v>2764</v>
      </c>
      <c r="E2741" s="95">
        <f t="shared" ref="E2741:I2741" si="846">E290</f>
        <v>184429</v>
      </c>
      <c r="F2741" s="95">
        <f t="shared" si="846"/>
        <v>234428</v>
      </c>
      <c r="G2741" s="95">
        <f t="shared" si="846"/>
        <v>234428</v>
      </c>
      <c r="H2741" s="95">
        <f t="shared" si="846"/>
        <v>84426</v>
      </c>
      <c r="I2741" s="95">
        <f t="shared" si="846"/>
        <v>0</v>
      </c>
      <c r="J2741" s="227"/>
      <c r="K2741" s="227"/>
      <c r="L2741" s="227"/>
      <c r="M2741" s="227"/>
    </row>
    <row r="2742" spans="1:13" s="214" customFormat="1">
      <c r="A2742" s="78"/>
      <c r="B2742" s="103" t="s">
        <v>20</v>
      </c>
      <c r="C2742" s="95">
        <f t="shared" si="843"/>
        <v>740475</v>
      </c>
      <c r="D2742" s="95">
        <f>D291</f>
        <v>2764</v>
      </c>
      <c r="E2742" s="95">
        <f t="shared" ref="E2742:I2742" si="847">E291</f>
        <v>184429</v>
      </c>
      <c r="F2742" s="95">
        <f t="shared" si="847"/>
        <v>234428</v>
      </c>
      <c r="G2742" s="95">
        <f t="shared" si="847"/>
        <v>234428</v>
      </c>
      <c r="H2742" s="95">
        <f t="shared" si="847"/>
        <v>84426</v>
      </c>
      <c r="I2742" s="95">
        <f t="shared" si="847"/>
        <v>0</v>
      </c>
      <c r="J2742" s="227"/>
      <c r="K2742" s="227"/>
      <c r="L2742" s="227"/>
      <c r="M2742" s="227"/>
    </row>
    <row r="2743" spans="1:13" s="266" customFormat="1">
      <c r="A2743" s="19" t="s">
        <v>125</v>
      </c>
      <c r="B2743" s="31" t="s">
        <v>19</v>
      </c>
      <c r="C2743" s="58">
        <f t="shared" si="843"/>
        <v>186276</v>
      </c>
      <c r="D2743" s="85">
        <f t="shared" ref="D2743:I2744" si="848">D296+D2110</f>
        <v>186276</v>
      </c>
      <c r="E2743" s="85">
        <f t="shared" si="848"/>
        <v>0</v>
      </c>
      <c r="F2743" s="85">
        <f t="shared" si="848"/>
        <v>0</v>
      </c>
      <c r="G2743" s="85">
        <f t="shared" si="848"/>
        <v>0</v>
      </c>
      <c r="H2743" s="85">
        <f t="shared" si="848"/>
        <v>0</v>
      </c>
      <c r="I2743" s="85">
        <f t="shared" si="848"/>
        <v>0</v>
      </c>
    </row>
    <row r="2744" spans="1:13" s="266" customFormat="1">
      <c r="A2744" s="18" t="s">
        <v>40</v>
      </c>
      <c r="B2744" s="28" t="s">
        <v>20</v>
      </c>
      <c r="C2744" s="85">
        <f t="shared" si="843"/>
        <v>186276</v>
      </c>
      <c r="D2744" s="85">
        <f t="shared" si="848"/>
        <v>186276</v>
      </c>
      <c r="E2744" s="85">
        <f t="shared" si="848"/>
        <v>0</v>
      </c>
      <c r="F2744" s="85">
        <f t="shared" si="848"/>
        <v>0</v>
      </c>
      <c r="G2744" s="85">
        <f t="shared" si="848"/>
        <v>0</v>
      </c>
      <c r="H2744" s="85">
        <f t="shared" si="848"/>
        <v>0</v>
      </c>
      <c r="I2744" s="85">
        <f t="shared" si="848"/>
        <v>0</v>
      </c>
    </row>
    <row r="2745" spans="1:13">
      <c r="A2745" s="21" t="s">
        <v>76</v>
      </c>
      <c r="B2745" s="8" t="s">
        <v>19</v>
      </c>
      <c r="C2745" s="50">
        <f t="shared" si="843"/>
        <v>644269.06000000017</v>
      </c>
      <c r="D2745" s="50">
        <f t="shared" ref="D2745:I2746" si="849">D310+D502+D1511+D2114+D2631</f>
        <v>111527.37</v>
      </c>
      <c r="E2745" s="50">
        <f t="shared" si="849"/>
        <v>58503</v>
      </c>
      <c r="F2745" s="50">
        <f t="shared" si="849"/>
        <v>172902.41</v>
      </c>
      <c r="G2745" s="50">
        <f t="shared" si="849"/>
        <v>196729.20000000004</v>
      </c>
      <c r="H2745" s="50">
        <f t="shared" si="849"/>
        <v>14999.04</v>
      </c>
      <c r="I2745" s="50">
        <f t="shared" si="849"/>
        <v>89608.040000000008</v>
      </c>
    </row>
    <row r="2746" spans="1:13">
      <c r="A2746" s="18"/>
      <c r="B2746" s="202" t="s">
        <v>20</v>
      </c>
      <c r="C2746" s="50">
        <f t="shared" si="843"/>
        <v>644269.06000000017</v>
      </c>
      <c r="D2746" s="50">
        <f t="shared" si="849"/>
        <v>111527.37</v>
      </c>
      <c r="E2746" s="50">
        <f t="shared" si="849"/>
        <v>58503</v>
      </c>
      <c r="F2746" s="50">
        <f t="shared" si="849"/>
        <v>172902.41</v>
      </c>
      <c r="G2746" s="50">
        <f t="shared" si="849"/>
        <v>196729.20000000004</v>
      </c>
      <c r="H2746" s="50">
        <f t="shared" si="849"/>
        <v>14999.04</v>
      </c>
      <c r="I2746" s="50">
        <f t="shared" si="849"/>
        <v>89608.040000000008</v>
      </c>
    </row>
    <row r="2747" spans="1:13" ht="0.75" customHeight="1">
      <c r="A2747" s="77" t="s">
        <v>65</v>
      </c>
      <c r="B2747" s="31" t="s">
        <v>19</v>
      </c>
      <c r="C2747" s="57" t="e">
        <f t="shared" si="843"/>
        <v>#REF!</v>
      </c>
      <c r="D2747" s="85" t="e">
        <f>#REF!</f>
        <v>#REF!</v>
      </c>
      <c r="E2747" s="85" t="e">
        <f>#REF!</f>
        <v>#REF!</v>
      </c>
      <c r="F2747" s="85" t="e">
        <f>#REF!</f>
        <v>#REF!</v>
      </c>
      <c r="G2747" s="85" t="e">
        <f>#REF!</f>
        <v>#REF!</v>
      </c>
      <c r="H2747" s="85" t="e">
        <f>#REF!</f>
        <v>#REF!</v>
      </c>
      <c r="I2747" s="85" t="e">
        <f>#REF!</f>
        <v>#REF!</v>
      </c>
    </row>
    <row r="2748" spans="1:13" hidden="1">
      <c r="A2748" s="78" t="s">
        <v>40</v>
      </c>
      <c r="B2748" s="31" t="s">
        <v>20</v>
      </c>
      <c r="C2748" s="57" t="e">
        <f t="shared" si="843"/>
        <v>#REF!</v>
      </c>
      <c r="D2748" s="85" t="e">
        <f>#REF!</f>
        <v>#REF!</v>
      </c>
      <c r="E2748" s="85" t="e">
        <f>#REF!</f>
        <v>#REF!</v>
      </c>
      <c r="F2748" s="85" t="e">
        <f>#REF!</f>
        <v>#REF!</v>
      </c>
      <c r="G2748" s="85" t="e">
        <f>#REF!</f>
        <v>#REF!</v>
      </c>
      <c r="H2748" s="85" t="e">
        <f>#REF!</f>
        <v>#REF!</v>
      </c>
      <c r="I2748" s="85" t="e">
        <f>#REF!</f>
        <v>#REF!</v>
      </c>
    </row>
    <row r="2749" spans="1:13" hidden="1">
      <c r="A2749" s="21" t="s">
        <v>76</v>
      </c>
      <c r="B2749" s="8" t="s">
        <v>19</v>
      </c>
      <c r="C2749" s="57" t="e">
        <f t="shared" si="843"/>
        <v>#REF!</v>
      </c>
      <c r="D2749" s="85" t="e">
        <f>D310+D502+#REF!+D2114+D2616+#REF!</f>
        <v>#REF!</v>
      </c>
      <c r="E2749" s="85" t="e">
        <f>E310+E502+#REF!+E2114+E2616+#REF!</f>
        <v>#REF!</v>
      </c>
      <c r="F2749" s="85" t="e">
        <f>F310+F502+#REF!+F2114+F2616+#REF!</f>
        <v>#REF!</v>
      </c>
      <c r="G2749" s="85" t="e">
        <f>G310+G502+#REF!+G2114+G2616+#REF!</f>
        <v>#REF!</v>
      </c>
      <c r="H2749" s="85" t="e">
        <f>H310+H502+#REF!+H2114+H2616+#REF!</f>
        <v>#REF!</v>
      </c>
      <c r="I2749" s="85" t="e">
        <f>I310+I502+#REF!+I2114+I2616+#REF!</f>
        <v>#REF!</v>
      </c>
    </row>
    <row r="2750" spans="1:13" hidden="1">
      <c r="A2750" s="18"/>
      <c r="B2750" s="202" t="s">
        <v>20</v>
      </c>
      <c r="C2750" s="57" t="e">
        <f t="shared" si="843"/>
        <v>#REF!</v>
      </c>
      <c r="D2750" s="85" t="e">
        <f>D311+D503+#REF!+D2115+D2617+#REF!</f>
        <v>#REF!</v>
      </c>
      <c r="E2750" s="85" t="e">
        <f>E311+E503+#REF!+E2115+E2617+#REF!</f>
        <v>#REF!</v>
      </c>
      <c r="F2750" s="85" t="e">
        <f>F311+F503+#REF!+F2115+F2617+#REF!</f>
        <v>#REF!</v>
      </c>
      <c r="G2750" s="85" t="e">
        <f>G311+G503+#REF!+G2115+G2617+#REF!</f>
        <v>#REF!</v>
      </c>
      <c r="H2750" s="85" t="e">
        <f>H311+H503+#REF!+H2115+H2617+#REF!</f>
        <v>#REF!</v>
      </c>
      <c r="I2750" s="85" t="e">
        <f>I311+I503+#REF!+I2115+I2617+#REF!</f>
        <v>#REF!</v>
      </c>
    </row>
    <row r="2751" spans="1:13" hidden="1">
      <c r="A2751" s="90" t="s">
        <v>34</v>
      </c>
      <c r="B2751" s="26" t="s">
        <v>19</v>
      </c>
      <c r="C2751" s="57" t="e">
        <f t="shared" si="843"/>
        <v>#REF!</v>
      </c>
      <c r="D2751" s="57" t="e">
        <f>D2753</f>
        <v>#REF!</v>
      </c>
      <c r="E2751" s="57" t="e">
        <f t="shared" ref="E2751:I2752" si="850">E2753</f>
        <v>#REF!</v>
      </c>
      <c r="F2751" s="57" t="e">
        <f t="shared" si="850"/>
        <v>#REF!</v>
      </c>
      <c r="G2751" s="57" t="e">
        <f t="shared" si="850"/>
        <v>#REF!</v>
      </c>
      <c r="H2751" s="57" t="e">
        <f t="shared" si="850"/>
        <v>#REF!</v>
      </c>
      <c r="I2751" s="57" t="e">
        <f t="shared" si="850"/>
        <v>#REF!</v>
      </c>
    </row>
    <row r="2752" spans="1:13" hidden="1">
      <c r="A2752" s="14" t="s">
        <v>49</v>
      </c>
      <c r="B2752" s="38" t="s">
        <v>20</v>
      </c>
      <c r="C2752" s="57" t="e">
        <f t="shared" si="843"/>
        <v>#REF!</v>
      </c>
      <c r="D2752" s="57" t="e">
        <f>D2754</f>
        <v>#REF!</v>
      </c>
      <c r="E2752" s="57" t="e">
        <f t="shared" si="850"/>
        <v>#REF!</v>
      </c>
      <c r="F2752" s="57" t="e">
        <f t="shared" si="850"/>
        <v>#REF!</v>
      </c>
      <c r="G2752" s="57" t="e">
        <f t="shared" si="850"/>
        <v>#REF!</v>
      </c>
      <c r="H2752" s="57" t="e">
        <f t="shared" si="850"/>
        <v>#REF!</v>
      </c>
      <c r="I2752" s="57" t="e">
        <f t="shared" si="850"/>
        <v>#REF!</v>
      </c>
    </row>
    <row r="2753" spans="1:9" hidden="1">
      <c r="A2753" s="21" t="s">
        <v>76</v>
      </c>
      <c r="B2753" s="8" t="s">
        <v>19</v>
      </c>
      <c r="C2753" s="57" t="e">
        <f t="shared" si="843"/>
        <v>#REF!</v>
      </c>
      <c r="D2753" s="57" t="e">
        <f>#REF!</f>
        <v>#REF!</v>
      </c>
      <c r="E2753" s="57" t="e">
        <f>#REF!</f>
        <v>#REF!</v>
      </c>
      <c r="F2753" s="57" t="e">
        <f>#REF!</f>
        <v>#REF!</v>
      </c>
      <c r="G2753" s="57" t="e">
        <f>#REF!</f>
        <v>#REF!</v>
      </c>
      <c r="H2753" s="57" t="e">
        <f>#REF!</f>
        <v>#REF!</v>
      </c>
      <c r="I2753" s="57" t="e">
        <f>#REF!</f>
        <v>#REF!</v>
      </c>
    </row>
    <row r="2754" spans="1:9" hidden="1">
      <c r="A2754" s="18"/>
      <c r="B2754" s="202" t="s">
        <v>20</v>
      </c>
      <c r="C2754" s="57" t="e">
        <f t="shared" si="843"/>
        <v>#REF!</v>
      </c>
      <c r="D2754" s="57" t="e">
        <f>#REF!</f>
        <v>#REF!</v>
      </c>
      <c r="E2754" s="57" t="e">
        <f>#REF!</f>
        <v>#REF!</v>
      </c>
      <c r="F2754" s="57" t="e">
        <f>#REF!</f>
        <v>#REF!</v>
      </c>
      <c r="G2754" s="57" t="e">
        <f>#REF!</f>
        <v>#REF!</v>
      </c>
      <c r="H2754" s="57" t="e">
        <f>#REF!</f>
        <v>#REF!</v>
      </c>
      <c r="I2754" s="57" t="e">
        <f>#REF!</f>
        <v>#REF!</v>
      </c>
    </row>
    <row r="2755" spans="1:9" hidden="1">
      <c r="A2755" s="911" t="s">
        <v>70</v>
      </c>
      <c r="B2755" s="912"/>
      <c r="C2755" s="912"/>
      <c r="D2755" s="912"/>
      <c r="E2755" s="912"/>
      <c r="F2755" s="912"/>
      <c r="G2755" s="912"/>
      <c r="H2755" s="912"/>
      <c r="I2755" s="913"/>
    </row>
    <row r="2756" spans="1:9" hidden="1">
      <c r="A2756" s="39" t="s">
        <v>22</v>
      </c>
      <c r="B2756" s="26" t="s">
        <v>19</v>
      </c>
      <c r="C2756" s="57" t="e">
        <f t="shared" ref="C2756:C2767" si="851">D2756+E2756+F2756+G2756+H2756+I2756</f>
        <v>#REF!</v>
      </c>
      <c r="D2756" s="57" t="e">
        <f t="shared" ref="D2756:I2759" si="852">D2758</f>
        <v>#REF!</v>
      </c>
      <c r="E2756" s="71" t="e">
        <f t="shared" si="852"/>
        <v>#REF!</v>
      </c>
      <c r="F2756" s="57" t="e">
        <f t="shared" si="852"/>
        <v>#REF!</v>
      </c>
      <c r="G2756" s="57" t="e">
        <f t="shared" si="852"/>
        <v>#REF!</v>
      </c>
      <c r="H2756" s="57" t="e">
        <f t="shared" si="852"/>
        <v>#REF!</v>
      </c>
      <c r="I2756" s="57" t="e">
        <f t="shared" si="852"/>
        <v>#REF!</v>
      </c>
    </row>
    <row r="2757" spans="1:9" hidden="1">
      <c r="A2757" s="40" t="s">
        <v>46</v>
      </c>
      <c r="B2757" s="28" t="s">
        <v>20</v>
      </c>
      <c r="C2757" s="57" t="e">
        <f t="shared" si="851"/>
        <v>#REF!</v>
      </c>
      <c r="D2757" s="57" t="e">
        <f t="shared" si="852"/>
        <v>#REF!</v>
      </c>
      <c r="E2757" s="71" t="e">
        <f t="shared" si="852"/>
        <v>#REF!</v>
      </c>
      <c r="F2757" s="57" t="e">
        <f t="shared" si="852"/>
        <v>#REF!</v>
      </c>
      <c r="G2757" s="57" t="e">
        <f t="shared" si="852"/>
        <v>#REF!</v>
      </c>
      <c r="H2757" s="57" t="e">
        <f t="shared" si="852"/>
        <v>#REF!</v>
      </c>
      <c r="I2757" s="57" t="e">
        <f t="shared" si="852"/>
        <v>#REF!</v>
      </c>
    </row>
    <row r="2758" spans="1:9" hidden="1">
      <c r="A2758" s="62" t="s">
        <v>34</v>
      </c>
      <c r="B2758" s="26" t="s">
        <v>19</v>
      </c>
      <c r="C2758" s="57" t="e">
        <f t="shared" si="851"/>
        <v>#REF!</v>
      </c>
      <c r="D2758" s="57" t="e">
        <f>D2760</f>
        <v>#REF!</v>
      </c>
      <c r="E2758" s="57" t="e">
        <f t="shared" si="852"/>
        <v>#REF!</v>
      </c>
      <c r="F2758" s="57" t="e">
        <f t="shared" si="852"/>
        <v>#REF!</v>
      </c>
      <c r="G2758" s="57" t="e">
        <f t="shared" si="852"/>
        <v>#REF!</v>
      </c>
      <c r="H2758" s="57" t="e">
        <f t="shared" si="852"/>
        <v>#REF!</v>
      </c>
      <c r="I2758" s="57" t="e">
        <f t="shared" si="852"/>
        <v>#REF!</v>
      </c>
    </row>
    <row r="2759" spans="1:9" hidden="1">
      <c r="A2759" s="41" t="s">
        <v>49</v>
      </c>
      <c r="B2759" s="28" t="s">
        <v>20</v>
      </c>
      <c r="C2759" s="57" t="e">
        <f t="shared" si="851"/>
        <v>#REF!</v>
      </c>
      <c r="D2759" s="57" t="e">
        <f>D2761</f>
        <v>#REF!</v>
      </c>
      <c r="E2759" s="57" t="e">
        <f t="shared" si="852"/>
        <v>#REF!</v>
      </c>
      <c r="F2759" s="57" t="e">
        <f t="shared" si="852"/>
        <v>#REF!</v>
      </c>
      <c r="G2759" s="57" t="e">
        <f t="shared" si="852"/>
        <v>#REF!</v>
      </c>
      <c r="H2759" s="57" t="e">
        <f t="shared" si="852"/>
        <v>#REF!</v>
      </c>
      <c r="I2759" s="57" t="e">
        <f t="shared" si="852"/>
        <v>#REF!</v>
      </c>
    </row>
    <row r="2760" spans="1:9" hidden="1">
      <c r="A2760" s="21" t="s">
        <v>76</v>
      </c>
      <c r="B2760" s="8" t="s">
        <v>19</v>
      </c>
      <c r="C2760" s="57" t="e">
        <f t="shared" si="851"/>
        <v>#REF!</v>
      </c>
      <c r="D2760" s="57" t="e">
        <f>#REF!</f>
        <v>#REF!</v>
      </c>
      <c r="E2760" s="57" t="e">
        <f>#REF!</f>
        <v>#REF!</v>
      </c>
      <c r="F2760" s="57" t="e">
        <f>#REF!</f>
        <v>#REF!</v>
      </c>
      <c r="G2760" s="57" t="e">
        <f>#REF!</f>
        <v>#REF!</v>
      </c>
      <c r="H2760" s="57" t="e">
        <f>#REF!</f>
        <v>#REF!</v>
      </c>
      <c r="I2760" s="57" t="e">
        <f>#REF!</f>
        <v>#REF!</v>
      </c>
    </row>
    <row r="2761" spans="1:9" ht="12" hidden="1" customHeight="1">
      <c r="A2761" s="18"/>
      <c r="B2761" s="202" t="s">
        <v>20</v>
      </c>
      <c r="C2761" s="57" t="e">
        <f t="shared" si="851"/>
        <v>#REF!</v>
      </c>
      <c r="D2761" s="57" t="e">
        <f>#REF!</f>
        <v>#REF!</v>
      </c>
      <c r="E2761" s="57" t="e">
        <f>#REF!</f>
        <v>#REF!</v>
      </c>
      <c r="F2761" s="57" t="e">
        <f>#REF!</f>
        <v>#REF!</v>
      </c>
      <c r="G2761" s="57" t="e">
        <f>#REF!</f>
        <v>#REF!</v>
      </c>
      <c r="H2761" s="57" t="e">
        <f>#REF!</f>
        <v>#REF!</v>
      </c>
      <c r="I2761" s="57" t="e">
        <f>#REF!</f>
        <v>#REF!</v>
      </c>
    </row>
    <row r="2762" spans="1:9" s="22" customFormat="1">
      <c r="A2762" s="355" t="s">
        <v>189</v>
      </c>
      <c r="B2762" s="290" t="s">
        <v>19</v>
      </c>
      <c r="C2762" s="71">
        <f t="shared" si="851"/>
        <v>97335.38</v>
      </c>
      <c r="D2762" s="89">
        <f>D2764+D2766</f>
        <v>95902.42</v>
      </c>
      <c r="E2762" s="89">
        <f t="shared" ref="E2762:I2763" si="853">E2764+E2766</f>
        <v>1432</v>
      </c>
      <c r="F2762" s="89">
        <f t="shared" si="853"/>
        <v>0</v>
      </c>
      <c r="G2762" s="89">
        <f t="shared" si="853"/>
        <v>0</v>
      </c>
      <c r="H2762" s="89">
        <f t="shared" si="853"/>
        <v>0</v>
      </c>
      <c r="I2762" s="89">
        <f t="shared" si="853"/>
        <v>0.96</v>
      </c>
    </row>
    <row r="2763" spans="1:9" s="22" customFormat="1">
      <c r="A2763" s="68" t="s">
        <v>26</v>
      </c>
      <c r="B2763" s="291" t="s">
        <v>20</v>
      </c>
      <c r="C2763" s="71">
        <f t="shared" si="851"/>
        <v>97335.38</v>
      </c>
      <c r="D2763" s="89">
        <f>D2765+D2767</f>
        <v>95902.42</v>
      </c>
      <c r="E2763" s="89">
        <f t="shared" si="853"/>
        <v>1432</v>
      </c>
      <c r="F2763" s="89">
        <f t="shared" si="853"/>
        <v>0</v>
      </c>
      <c r="G2763" s="89">
        <f t="shared" si="853"/>
        <v>0</v>
      </c>
      <c r="H2763" s="89">
        <f t="shared" si="853"/>
        <v>0</v>
      </c>
      <c r="I2763" s="89">
        <f t="shared" si="853"/>
        <v>0.96</v>
      </c>
    </row>
    <row r="2764" spans="1:9" s="22" customFormat="1">
      <c r="A2764" s="19" t="s">
        <v>125</v>
      </c>
      <c r="B2764" s="59" t="s">
        <v>19</v>
      </c>
      <c r="C2764" s="71">
        <f t="shared" si="851"/>
        <v>30448</v>
      </c>
      <c r="D2764" s="71">
        <f>D304</f>
        <v>30448</v>
      </c>
      <c r="E2764" s="71">
        <f t="shared" ref="E2764:I2765" si="854">E304</f>
        <v>0</v>
      </c>
      <c r="F2764" s="71">
        <f t="shared" si="854"/>
        <v>0</v>
      </c>
      <c r="G2764" s="71">
        <f t="shared" si="854"/>
        <v>0</v>
      </c>
      <c r="H2764" s="71">
        <f t="shared" si="854"/>
        <v>0</v>
      </c>
      <c r="I2764" s="71">
        <f t="shared" si="854"/>
        <v>0</v>
      </c>
    </row>
    <row r="2765" spans="1:9" s="22" customFormat="1">
      <c r="A2765" s="18" t="s">
        <v>40</v>
      </c>
      <c r="B2765" s="60" t="s">
        <v>20</v>
      </c>
      <c r="C2765" s="71">
        <f t="shared" si="851"/>
        <v>30448</v>
      </c>
      <c r="D2765" s="71">
        <f>D305</f>
        <v>30448</v>
      </c>
      <c r="E2765" s="71">
        <f t="shared" si="854"/>
        <v>0</v>
      </c>
      <c r="F2765" s="71">
        <f t="shared" si="854"/>
        <v>0</v>
      </c>
      <c r="G2765" s="71">
        <f t="shared" si="854"/>
        <v>0</v>
      </c>
      <c r="H2765" s="71">
        <f t="shared" si="854"/>
        <v>0</v>
      </c>
      <c r="I2765" s="71">
        <f t="shared" si="854"/>
        <v>0</v>
      </c>
    </row>
    <row r="2766" spans="1:9">
      <c r="A2766" s="21" t="s">
        <v>76</v>
      </c>
      <c r="B2766" s="8" t="s">
        <v>19</v>
      </c>
      <c r="C2766" s="50">
        <f t="shared" si="851"/>
        <v>66887.38</v>
      </c>
      <c r="D2766" s="50">
        <f>D384</f>
        <v>65454.42</v>
      </c>
      <c r="E2766" s="50">
        <f t="shared" ref="E2766:I2767" si="855">E384</f>
        <v>1432</v>
      </c>
      <c r="F2766" s="50">
        <f t="shared" si="855"/>
        <v>0</v>
      </c>
      <c r="G2766" s="50">
        <f t="shared" si="855"/>
        <v>0</v>
      </c>
      <c r="H2766" s="50">
        <f t="shared" si="855"/>
        <v>0</v>
      </c>
      <c r="I2766" s="50">
        <f t="shared" si="855"/>
        <v>0.96</v>
      </c>
    </row>
    <row r="2767" spans="1:9">
      <c r="A2767" s="18"/>
      <c r="B2767" s="202" t="s">
        <v>20</v>
      </c>
      <c r="C2767" s="50">
        <f t="shared" si="851"/>
        <v>66887.38</v>
      </c>
      <c r="D2767" s="50">
        <f>D385</f>
        <v>65454.42</v>
      </c>
      <c r="E2767" s="50">
        <f t="shared" si="855"/>
        <v>1432</v>
      </c>
      <c r="F2767" s="50">
        <f t="shared" si="855"/>
        <v>0</v>
      </c>
      <c r="G2767" s="50">
        <f t="shared" si="855"/>
        <v>0</v>
      </c>
      <c r="H2767" s="50">
        <f t="shared" si="855"/>
        <v>0</v>
      </c>
      <c r="I2767" s="50">
        <f t="shared" si="855"/>
        <v>0.96</v>
      </c>
    </row>
    <row r="2768" spans="1:9">
      <c r="A2768" s="115"/>
      <c r="B2768" s="493"/>
      <c r="C2768" s="462"/>
      <c r="D2768" s="462"/>
      <c r="E2768" s="462"/>
      <c r="F2768" s="462"/>
      <c r="G2768" s="462"/>
      <c r="H2768" s="462"/>
      <c r="I2768" s="462"/>
    </row>
    <row r="2769" spans="1:9">
      <c r="A2769" s="115"/>
      <c r="B2769" s="493"/>
      <c r="C2769" s="462"/>
      <c r="D2769" s="462"/>
      <c r="E2769" s="462"/>
      <c r="F2769" s="462"/>
      <c r="G2769" s="462"/>
      <c r="H2769" s="462"/>
      <c r="I2769" s="462"/>
    </row>
    <row r="2770" spans="1:9">
      <c r="A2770" s="115"/>
      <c r="B2770" s="493"/>
      <c r="C2770" s="462"/>
      <c r="D2770" s="462"/>
      <c r="E2770" s="462"/>
      <c r="F2770" s="462"/>
      <c r="G2770" s="462"/>
      <c r="H2770" s="462"/>
      <c r="I2770" s="462"/>
    </row>
    <row r="2771" spans="1:9">
      <c r="A2771" s="115"/>
      <c r="B2771" s="493"/>
      <c r="C2771" s="462"/>
      <c r="D2771" s="462"/>
      <c r="E2771" s="462"/>
      <c r="F2771" s="462"/>
      <c r="G2771" s="462"/>
      <c r="H2771" s="462"/>
      <c r="I2771" s="462"/>
    </row>
    <row r="2772" spans="1:9" ht="14.25" customHeight="1">
      <c r="A2772" s="204" t="s">
        <v>81</v>
      </c>
      <c r="B2772" s="914" t="s">
        <v>112</v>
      </c>
      <c r="C2772" s="914"/>
      <c r="D2772" s="914"/>
      <c r="E2772" s="915"/>
      <c r="F2772" s="915"/>
      <c r="G2772" s="915"/>
      <c r="H2772" s="915"/>
      <c r="I2772" s="915"/>
    </row>
    <row r="2773" spans="1:9">
      <c r="A2773" s="111" t="s">
        <v>82</v>
      </c>
      <c r="B2773" s="917" t="s">
        <v>110</v>
      </c>
      <c r="C2773" s="917"/>
      <c r="D2773" s="917"/>
      <c r="E2773" s="696"/>
      <c r="F2773" s="696"/>
      <c r="G2773" s="696"/>
      <c r="H2773" s="696"/>
      <c r="I2773" s="696"/>
    </row>
    <row r="2774" spans="1:9">
      <c r="A2774" s="491" t="s">
        <v>85</v>
      </c>
      <c r="B2774" s="918" t="s">
        <v>111</v>
      </c>
      <c r="C2774" s="919"/>
      <c r="D2774" s="919"/>
      <c r="E2774" s="690"/>
      <c r="F2774" s="690"/>
      <c r="G2774" s="690"/>
      <c r="H2774" s="690"/>
      <c r="I2774" s="690"/>
    </row>
    <row r="2775" spans="1:9">
      <c r="A2775" s="491"/>
      <c r="B2775" s="492"/>
      <c r="C2775" s="493"/>
      <c r="D2775" s="493"/>
      <c r="E2775" s="480"/>
      <c r="F2775" s="480"/>
      <c r="G2775" s="480"/>
      <c r="H2775" s="480"/>
      <c r="I2775" s="480"/>
    </row>
    <row r="2776" spans="1:9">
      <c r="A2776" s="491"/>
      <c r="B2776" s="492"/>
      <c r="C2776" s="493"/>
      <c r="D2776" s="493"/>
      <c r="E2776" s="480"/>
      <c r="F2776" s="480"/>
      <c r="G2776" s="480"/>
      <c r="H2776" s="480"/>
      <c r="I2776" s="480"/>
    </row>
    <row r="2777" spans="1:9">
      <c r="A2777" s="491"/>
      <c r="B2777" s="492"/>
      <c r="C2777" s="493"/>
      <c r="D2777" s="493"/>
      <c r="E2777" s="480"/>
      <c r="F2777" s="480"/>
      <c r="G2777" s="480"/>
      <c r="H2777" s="480"/>
      <c r="I2777" s="480"/>
    </row>
    <row r="2778" spans="1:9">
      <c r="A2778" s="491"/>
      <c r="B2778" s="492"/>
      <c r="C2778" s="493"/>
      <c r="D2778" s="493"/>
      <c r="E2778" s="480"/>
      <c r="F2778" s="480"/>
      <c r="G2778" s="480"/>
      <c r="H2778" s="480"/>
      <c r="I2778" s="480"/>
    </row>
    <row r="2779" spans="1:9" ht="12.75" customHeight="1">
      <c r="A2779" s="920" t="s">
        <v>146</v>
      </c>
      <c r="B2779" s="920"/>
      <c r="C2779" s="48"/>
      <c r="D2779" s="113"/>
      <c r="E2779" s="113"/>
      <c r="F2779" s="916"/>
      <c r="G2779" s="916"/>
      <c r="H2779" s="113"/>
      <c r="I2779" s="113"/>
    </row>
    <row r="2780" spans="1:9">
      <c r="A2780" s="920" t="s">
        <v>14</v>
      </c>
      <c r="B2780" s="920"/>
      <c r="C2780" s="491"/>
      <c r="D2780" s="113"/>
      <c r="E2780" s="113"/>
      <c r="F2780" s="916"/>
      <c r="G2780" s="916"/>
      <c r="H2780" s="113"/>
      <c r="I2780" s="113"/>
    </row>
    <row r="2781" spans="1:9">
      <c r="A2781" s="491"/>
      <c r="B2781" s="113"/>
      <c r="C2781" s="113"/>
      <c r="D2781" s="113"/>
      <c r="E2781" s="113"/>
      <c r="F2781" s="491"/>
      <c r="G2781" s="491"/>
      <c r="H2781" s="113"/>
      <c r="I2781" s="113"/>
    </row>
    <row r="2782" spans="1:9">
      <c r="A2782" s="491"/>
      <c r="B2782" s="113"/>
      <c r="C2782" s="113"/>
      <c r="D2782" s="113"/>
      <c r="E2782" s="113"/>
      <c r="F2782" s="491"/>
      <c r="G2782" s="916"/>
      <c r="H2782" s="916"/>
      <c r="I2782" s="916"/>
    </row>
    <row r="2783" spans="1:9">
      <c r="A2783" s="47"/>
      <c r="B2783" s="493"/>
      <c r="C2783" s="47"/>
      <c r="D2783" s="493"/>
      <c r="E2783" s="47"/>
      <c r="F2783" s="47"/>
      <c r="G2783" s="916"/>
      <c r="H2783" s="916"/>
      <c r="I2783" s="916"/>
    </row>
    <row r="2784" spans="1:9">
      <c r="A2784" s="47"/>
      <c r="B2784" s="493"/>
      <c r="C2784" s="47"/>
      <c r="D2784" s="493"/>
      <c r="E2784" s="47"/>
      <c r="F2784" s="47"/>
      <c r="G2784" s="916"/>
      <c r="H2784" s="916"/>
      <c r="I2784" s="916"/>
    </row>
    <row r="2785" spans="1:9">
      <c r="A2785" s="22"/>
      <c r="B2785" s="6"/>
      <c r="C2785" s="12"/>
      <c r="D2785" s="6"/>
      <c r="E2785" s="12"/>
      <c r="F2785" s="12"/>
      <c r="G2785" s="47"/>
      <c r="H2785" s="47"/>
      <c r="I2785" s="47"/>
    </row>
    <row r="2786" spans="1:9">
      <c r="A2786" s="22"/>
      <c r="B2786" s="6"/>
      <c r="C2786" s="12"/>
      <c r="D2786" s="6"/>
      <c r="E2786" s="12"/>
      <c r="F2786" s="12"/>
      <c r="G2786" s="47"/>
      <c r="H2786" s="47"/>
      <c r="I2786" s="47"/>
    </row>
    <row r="2787" spans="1:9">
      <c r="B2787" s="6"/>
      <c r="C2787" s="12"/>
      <c r="D2787" s="6"/>
      <c r="E2787" s="12"/>
      <c r="F2787" s="12"/>
      <c r="G2787" s="12"/>
      <c r="H2787" s="12"/>
      <c r="I2787" s="12"/>
    </row>
    <row r="2788" spans="1:9">
      <c r="B2788" s="6"/>
      <c r="C2788" s="12"/>
      <c r="D2788" s="6"/>
      <c r="E2788" s="12"/>
      <c r="F2788" s="12"/>
      <c r="G2788" s="12"/>
      <c r="H2788" s="12"/>
      <c r="I2788" s="12"/>
    </row>
    <row r="2789" spans="1:9">
      <c r="B2789" s="6"/>
      <c r="C2789" s="12"/>
      <c r="D2789" s="6"/>
      <c r="E2789" s="12"/>
      <c r="F2789" s="12"/>
      <c r="G2789" s="12"/>
      <c r="H2789" s="12"/>
      <c r="I2789" s="12"/>
    </row>
    <row r="2790" spans="1:9">
      <c r="B2790" s="6"/>
      <c r="C2790" s="12"/>
      <c r="D2790" s="6"/>
      <c r="E2790" s="12"/>
      <c r="F2790" s="12"/>
      <c r="G2790" s="12"/>
      <c r="H2790" s="12"/>
      <c r="I2790" s="12"/>
    </row>
    <row r="2791" spans="1:9">
      <c r="B2791" s="6"/>
      <c r="C2791" s="12"/>
      <c r="D2791" s="6"/>
      <c r="E2791" s="12"/>
      <c r="F2791" s="12"/>
      <c r="G2791" s="12"/>
      <c r="H2791" s="12"/>
      <c r="I2791" s="12"/>
    </row>
    <row r="2792" spans="1:9">
      <c r="B2792" s="6"/>
      <c r="C2792" s="12"/>
      <c r="D2792" s="6"/>
      <c r="E2792" s="12"/>
      <c r="F2792" s="12"/>
      <c r="G2792" s="12"/>
      <c r="H2792" s="12"/>
      <c r="I2792" s="12"/>
    </row>
    <row r="2793" spans="1:9">
      <c r="B2793" s="6"/>
      <c r="C2793" s="12"/>
      <c r="D2793" s="6"/>
      <c r="E2793" s="12"/>
      <c r="F2793" s="12"/>
      <c r="G2793" s="12"/>
      <c r="H2793" s="12"/>
      <c r="I2793" s="12"/>
    </row>
    <row r="2794" spans="1:9">
      <c r="B2794" s="6"/>
      <c r="C2794" s="12"/>
      <c r="D2794" s="6"/>
      <c r="E2794" s="12"/>
      <c r="F2794" s="12"/>
      <c r="G2794" s="12"/>
      <c r="H2794" s="12"/>
      <c r="I2794" s="12"/>
    </row>
    <row r="2795" spans="1:9">
      <c r="B2795" s="6"/>
      <c r="C2795" s="12"/>
      <c r="D2795" s="6"/>
      <c r="E2795" s="12"/>
      <c r="F2795" s="12"/>
      <c r="G2795" s="12"/>
      <c r="H2795" s="12"/>
      <c r="I2795" s="12"/>
    </row>
    <row r="2796" spans="1:9">
      <c r="B2796" s="6"/>
      <c r="C2796" s="12"/>
      <c r="D2796" s="6"/>
      <c r="E2796" s="12"/>
      <c r="F2796" s="12"/>
      <c r="G2796" s="12"/>
      <c r="H2796" s="12"/>
      <c r="I2796" s="12"/>
    </row>
    <row r="2797" spans="1:9">
      <c r="B2797" s="6"/>
      <c r="C2797" s="12"/>
      <c r="D2797" s="6"/>
      <c r="E2797" s="12"/>
      <c r="F2797" s="12"/>
      <c r="G2797" s="12"/>
      <c r="H2797" s="12"/>
      <c r="I2797" s="12"/>
    </row>
    <row r="2798" spans="1:9">
      <c r="B2798" s="6"/>
      <c r="C2798" s="12"/>
      <c r="D2798" s="6"/>
      <c r="E2798" s="12"/>
      <c r="F2798" s="12"/>
      <c r="G2798" s="12"/>
      <c r="H2798" s="12"/>
      <c r="I2798" s="12"/>
    </row>
    <row r="2799" spans="1:9">
      <c r="B2799" s="6"/>
      <c r="C2799" s="12"/>
      <c r="D2799" s="6"/>
      <c r="E2799" s="12"/>
      <c r="F2799" s="12"/>
      <c r="G2799" s="12"/>
      <c r="H2799" s="12"/>
      <c r="I2799" s="12"/>
    </row>
    <row r="2800" spans="1:9">
      <c r="B2800" s="6"/>
      <c r="C2800" s="12"/>
      <c r="D2800" s="6"/>
      <c r="E2800" s="12"/>
      <c r="F2800" s="12"/>
      <c r="G2800" s="12"/>
      <c r="H2800" s="12"/>
      <c r="I2800" s="12"/>
    </row>
    <row r="2801" spans="2:9">
      <c r="B2801" s="6"/>
      <c r="C2801" s="12"/>
      <c r="D2801" s="6"/>
      <c r="E2801" s="12"/>
      <c r="F2801" s="12"/>
      <c r="G2801" s="12"/>
      <c r="H2801" s="12"/>
      <c r="I2801" s="12"/>
    </row>
    <row r="2802" spans="2:9">
      <c r="B2802" s="6"/>
      <c r="C2802" s="12"/>
      <c r="D2802" s="6"/>
      <c r="E2802" s="12"/>
      <c r="F2802" s="12"/>
      <c r="G2802" s="12"/>
      <c r="H2802" s="12"/>
      <c r="I2802" s="12"/>
    </row>
    <row r="2803" spans="2:9">
      <c r="B2803" s="6"/>
      <c r="C2803" s="12"/>
      <c r="D2803" s="6"/>
      <c r="E2803" s="12"/>
      <c r="F2803" s="12"/>
      <c r="G2803" s="12"/>
      <c r="H2803" s="12"/>
      <c r="I2803" s="12"/>
    </row>
    <row r="2804" spans="2:9">
      <c r="B2804" s="6"/>
      <c r="C2804" s="12"/>
      <c r="D2804" s="6"/>
      <c r="E2804" s="12"/>
      <c r="F2804" s="12"/>
      <c r="G2804" s="12"/>
      <c r="H2804" s="12"/>
      <c r="I2804" s="12"/>
    </row>
    <row r="2805" spans="2:9">
      <c r="B2805" s="6"/>
      <c r="C2805" s="12"/>
      <c r="D2805" s="6"/>
      <c r="E2805" s="12"/>
      <c r="F2805" s="12"/>
      <c r="G2805" s="12"/>
      <c r="H2805" s="12"/>
      <c r="I2805" s="12"/>
    </row>
    <row r="2806" spans="2:9">
      <c r="B2806" s="6"/>
      <c r="C2806" s="12"/>
      <c r="D2806" s="6"/>
      <c r="E2806" s="12"/>
      <c r="F2806" s="12"/>
      <c r="G2806" s="12"/>
      <c r="H2806" s="12"/>
      <c r="I2806" s="12"/>
    </row>
    <row r="2807" spans="2:9">
      <c r="B2807" s="6"/>
      <c r="C2807" s="12"/>
      <c r="D2807" s="6"/>
      <c r="E2807" s="12"/>
      <c r="F2807" s="12"/>
      <c r="G2807" s="12"/>
      <c r="H2807" s="12"/>
      <c r="I2807" s="12"/>
    </row>
    <row r="2808" spans="2:9">
      <c r="B2808" s="6"/>
      <c r="C2808" s="12"/>
      <c r="D2808" s="6"/>
      <c r="E2808" s="12"/>
      <c r="F2808" s="12"/>
      <c r="G2808" s="12"/>
      <c r="H2808" s="12"/>
      <c r="I2808" s="12"/>
    </row>
    <row r="2809" spans="2:9">
      <c r="B2809" s="6"/>
      <c r="C2809" s="12"/>
      <c r="D2809" s="6"/>
      <c r="E2809" s="12"/>
      <c r="F2809" s="12"/>
      <c r="G2809" s="12"/>
      <c r="H2809" s="12"/>
      <c r="I2809" s="12"/>
    </row>
    <row r="2810" spans="2:9">
      <c r="B2810" s="6"/>
      <c r="C2810" s="12"/>
      <c r="D2810" s="6"/>
      <c r="E2810" s="12"/>
      <c r="F2810" s="12"/>
      <c r="G2810" s="12"/>
      <c r="H2810" s="12"/>
      <c r="I2810" s="12"/>
    </row>
    <row r="2811" spans="2:9">
      <c r="B2811" s="6"/>
      <c r="C2811" s="12"/>
      <c r="D2811" s="6"/>
      <c r="E2811" s="12"/>
      <c r="F2811" s="12"/>
      <c r="G2811" s="12"/>
      <c r="H2811" s="12"/>
      <c r="I2811" s="12"/>
    </row>
    <row r="2812" spans="2:9">
      <c r="B2812" s="6"/>
      <c r="C2812" s="12"/>
      <c r="D2812" s="6"/>
      <c r="E2812" s="12"/>
      <c r="F2812" s="12"/>
      <c r="G2812" s="12"/>
      <c r="H2812" s="12"/>
      <c r="I2812" s="12"/>
    </row>
    <row r="2813" spans="2:9">
      <c r="B2813" s="6"/>
      <c r="C2813" s="12"/>
      <c r="D2813" s="6"/>
      <c r="E2813" s="12"/>
      <c r="F2813" s="12"/>
      <c r="G2813" s="12"/>
      <c r="H2813" s="12"/>
      <c r="I2813" s="12"/>
    </row>
    <row r="2814" spans="2:9">
      <c r="B2814" s="6"/>
      <c r="C2814" s="12"/>
      <c r="D2814" s="6"/>
      <c r="E2814" s="12"/>
      <c r="F2814" s="12"/>
      <c r="G2814" s="12"/>
      <c r="H2814" s="12"/>
      <c r="I2814" s="12"/>
    </row>
    <row r="2815" spans="2:9">
      <c r="B2815" s="6"/>
      <c r="C2815" s="12"/>
      <c r="D2815" s="6"/>
      <c r="E2815" s="12"/>
      <c r="F2815" s="12"/>
      <c r="G2815" s="12"/>
      <c r="H2815" s="12"/>
      <c r="I2815" s="12"/>
    </row>
    <row r="2816" spans="2:9">
      <c r="B2816" s="6"/>
      <c r="C2816" s="12"/>
      <c r="D2816" s="6"/>
      <c r="E2816" s="12"/>
      <c r="F2816" s="12"/>
      <c r="G2816" s="12"/>
      <c r="H2816" s="12"/>
      <c r="I2816" s="12"/>
    </row>
    <row r="2817" spans="2:9">
      <c r="B2817" s="6"/>
      <c r="C2817" s="12"/>
      <c r="D2817" s="6"/>
      <c r="E2817" s="12"/>
      <c r="F2817" s="12"/>
      <c r="G2817" s="12"/>
      <c r="H2817" s="12"/>
      <c r="I2817" s="12"/>
    </row>
    <row r="2818" spans="2:9">
      <c r="B2818" s="6"/>
      <c r="C2818" s="12"/>
      <c r="D2818" s="6"/>
      <c r="E2818" s="12"/>
      <c r="F2818" s="12"/>
      <c r="G2818" s="12"/>
      <c r="H2818" s="12"/>
      <c r="I2818" s="12"/>
    </row>
    <row r="2819" spans="2:9">
      <c r="B2819" s="6"/>
      <c r="C2819" s="12"/>
      <c r="D2819" s="6"/>
      <c r="E2819" s="12"/>
      <c r="F2819" s="12"/>
      <c r="G2819" s="12"/>
      <c r="H2819" s="12"/>
      <c r="I2819" s="12"/>
    </row>
    <row r="2820" spans="2:9">
      <c r="B2820" s="6"/>
      <c r="C2820" s="12"/>
      <c r="D2820" s="6"/>
      <c r="E2820" s="12"/>
      <c r="F2820" s="12"/>
      <c r="G2820" s="12"/>
      <c r="H2820" s="12"/>
      <c r="I2820" s="12"/>
    </row>
    <row r="2821" spans="2:9">
      <c r="B2821" s="6"/>
      <c r="C2821" s="12"/>
      <c r="D2821" s="6"/>
      <c r="E2821" s="12"/>
      <c r="F2821" s="12"/>
      <c r="G2821" s="12"/>
      <c r="H2821" s="12"/>
      <c r="I2821" s="12"/>
    </row>
    <row r="2822" spans="2:9">
      <c r="B2822" s="6"/>
      <c r="C2822" s="12"/>
      <c r="D2822" s="6"/>
      <c r="E2822" s="12"/>
      <c r="F2822" s="12"/>
      <c r="G2822" s="12"/>
      <c r="H2822" s="12"/>
      <c r="I2822" s="12"/>
    </row>
    <row r="2823" spans="2:9">
      <c r="B2823" s="6"/>
      <c r="C2823" s="12"/>
      <c r="D2823" s="6"/>
      <c r="E2823" s="12"/>
      <c r="F2823" s="12"/>
      <c r="G2823" s="12"/>
      <c r="H2823" s="12"/>
      <c r="I2823" s="12"/>
    </row>
    <row r="2824" spans="2:9">
      <c r="B2824" s="6"/>
      <c r="C2824" s="12"/>
      <c r="D2824" s="6"/>
      <c r="E2824" s="12"/>
      <c r="F2824" s="12"/>
      <c r="G2824" s="12"/>
      <c r="H2824" s="12"/>
      <c r="I2824" s="12"/>
    </row>
    <row r="2825" spans="2:9">
      <c r="B2825" s="6"/>
      <c r="C2825" s="12"/>
      <c r="D2825" s="6"/>
      <c r="E2825" s="12"/>
      <c r="F2825" s="12"/>
      <c r="G2825" s="12"/>
      <c r="H2825" s="12"/>
      <c r="I2825" s="12"/>
    </row>
    <row r="2826" spans="2:9">
      <c r="B2826" s="6"/>
      <c r="C2826" s="12"/>
      <c r="D2826" s="6"/>
      <c r="E2826" s="12"/>
      <c r="F2826" s="12"/>
      <c r="G2826" s="12"/>
      <c r="H2826" s="12"/>
      <c r="I2826" s="12"/>
    </row>
    <row r="2827" spans="2:9">
      <c r="B2827" s="6"/>
      <c r="C2827" s="12"/>
      <c r="D2827" s="6"/>
      <c r="E2827" s="12"/>
      <c r="F2827" s="12"/>
      <c r="G2827" s="12"/>
      <c r="H2827" s="12"/>
      <c r="I2827" s="12"/>
    </row>
    <row r="2828" spans="2:9">
      <c r="B2828" s="6"/>
      <c r="C2828" s="12"/>
      <c r="D2828" s="6"/>
      <c r="E2828" s="12"/>
      <c r="F2828" s="12"/>
      <c r="G2828" s="12"/>
      <c r="H2828" s="12"/>
      <c r="I2828" s="12"/>
    </row>
    <row r="2829" spans="2:9">
      <c r="B2829" s="6"/>
      <c r="C2829" s="12"/>
      <c r="D2829" s="6"/>
      <c r="E2829" s="12"/>
      <c r="F2829" s="12"/>
      <c r="G2829" s="12"/>
      <c r="H2829" s="12"/>
      <c r="I2829" s="12"/>
    </row>
    <row r="2830" spans="2:9">
      <c r="B2830" s="6"/>
      <c r="C2830" s="12"/>
      <c r="D2830" s="6"/>
      <c r="E2830" s="12"/>
      <c r="F2830" s="12"/>
      <c r="G2830" s="12"/>
      <c r="H2830" s="12"/>
      <c r="I2830" s="12"/>
    </row>
    <row r="2831" spans="2:9">
      <c r="B2831" s="6"/>
      <c r="C2831" s="12"/>
      <c r="D2831" s="6"/>
      <c r="E2831" s="12"/>
      <c r="F2831" s="12"/>
      <c r="G2831" s="12"/>
      <c r="H2831" s="12"/>
      <c r="I2831" s="12"/>
    </row>
    <row r="2832" spans="2:9">
      <c r="B2832" s="6"/>
      <c r="C2832" s="12"/>
      <c r="D2832" s="6"/>
      <c r="E2832" s="12"/>
      <c r="F2832" s="12"/>
      <c r="G2832" s="12"/>
      <c r="H2832" s="12"/>
      <c r="I2832" s="12"/>
    </row>
    <row r="2833" spans="2:9">
      <c r="B2833" s="6"/>
      <c r="C2833" s="12"/>
      <c r="D2833" s="6"/>
      <c r="E2833" s="12"/>
      <c r="F2833" s="12"/>
      <c r="G2833" s="12"/>
      <c r="H2833" s="12"/>
      <c r="I2833" s="12"/>
    </row>
    <row r="2834" spans="2:9">
      <c r="B2834" s="6"/>
      <c r="C2834" s="12"/>
      <c r="D2834" s="6"/>
      <c r="E2834" s="12"/>
      <c r="F2834" s="12"/>
      <c r="G2834" s="12"/>
      <c r="H2834" s="12"/>
      <c r="I2834" s="12"/>
    </row>
    <row r="2835" spans="2:9">
      <c r="B2835" s="6"/>
      <c r="C2835" s="12"/>
      <c r="D2835" s="6"/>
      <c r="E2835" s="12"/>
      <c r="F2835" s="12"/>
      <c r="G2835" s="12"/>
      <c r="H2835" s="12"/>
      <c r="I2835" s="12"/>
    </row>
    <row r="2836" spans="2:9">
      <c r="B2836" s="6"/>
      <c r="C2836" s="12"/>
      <c r="D2836" s="6"/>
      <c r="E2836" s="12"/>
      <c r="F2836" s="12"/>
      <c r="G2836" s="12"/>
      <c r="H2836" s="12"/>
      <c r="I2836" s="12"/>
    </row>
    <row r="2837" spans="2:9">
      <c r="B2837" s="6"/>
      <c r="C2837" s="12"/>
      <c r="D2837" s="6"/>
      <c r="E2837" s="12"/>
      <c r="F2837" s="12"/>
      <c r="G2837" s="12"/>
      <c r="H2837" s="12"/>
      <c r="I2837" s="12"/>
    </row>
    <row r="2838" spans="2:9">
      <c r="B2838" s="6"/>
      <c r="C2838" s="12"/>
      <c r="D2838" s="6"/>
      <c r="E2838" s="12"/>
      <c r="F2838" s="12"/>
      <c r="G2838" s="12"/>
      <c r="H2838" s="12"/>
      <c r="I2838" s="12"/>
    </row>
    <row r="2839" spans="2:9">
      <c r="B2839" s="6"/>
      <c r="C2839" s="12"/>
      <c r="D2839" s="6"/>
      <c r="E2839" s="12"/>
      <c r="F2839" s="12"/>
      <c r="G2839" s="12"/>
      <c r="H2839" s="12"/>
      <c r="I2839" s="12"/>
    </row>
    <row r="2840" spans="2:9">
      <c r="B2840" s="6"/>
      <c r="C2840" s="12"/>
      <c r="D2840" s="6"/>
      <c r="E2840" s="12"/>
      <c r="F2840" s="12"/>
      <c r="G2840" s="12"/>
      <c r="H2840" s="12"/>
      <c r="I2840" s="12"/>
    </row>
    <row r="2841" spans="2:9">
      <c r="B2841" s="6"/>
      <c r="C2841" s="12"/>
      <c r="D2841" s="6"/>
      <c r="E2841" s="12"/>
      <c r="F2841" s="12"/>
      <c r="G2841" s="12"/>
      <c r="H2841" s="12"/>
      <c r="I2841" s="12"/>
    </row>
    <row r="2842" spans="2:9">
      <c r="B2842" s="6"/>
      <c r="C2842" s="12"/>
      <c r="D2842" s="6"/>
      <c r="E2842" s="12"/>
      <c r="F2842" s="12"/>
      <c r="G2842" s="12"/>
      <c r="H2842" s="12"/>
      <c r="I2842" s="12"/>
    </row>
    <row r="2843" spans="2:9">
      <c r="B2843" s="6"/>
      <c r="C2843" s="12"/>
      <c r="D2843" s="6"/>
      <c r="E2843" s="12"/>
      <c r="F2843" s="12"/>
      <c r="G2843" s="12"/>
      <c r="H2843" s="12"/>
      <c r="I2843" s="12"/>
    </row>
    <row r="2844" spans="2:9">
      <c r="B2844" s="6"/>
      <c r="C2844" s="12"/>
      <c r="D2844" s="6"/>
      <c r="E2844" s="12"/>
      <c r="F2844" s="12"/>
      <c r="G2844" s="12"/>
      <c r="H2844" s="12"/>
      <c r="I2844" s="12"/>
    </row>
    <row r="2845" spans="2:9">
      <c r="B2845" s="6"/>
      <c r="C2845" s="12"/>
      <c r="D2845" s="6"/>
      <c r="E2845" s="12"/>
      <c r="F2845" s="12"/>
      <c r="G2845" s="12"/>
      <c r="H2845" s="12"/>
      <c r="I2845" s="12"/>
    </row>
    <row r="2846" spans="2:9">
      <c r="B2846" s="6"/>
      <c r="C2846" s="12"/>
      <c r="D2846" s="6"/>
      <c r="E2846" s="12"/>
      <c r="F2846" s="12"/>
      <c r="G2846" s="12"/>
      <c r="H2846" s="12"/>
      <c r="I2846" s="12"/>
    </row>
    <row r="2847" spans="2:9">
      <c r="B2847" s="6"/>
      <c r="C2847" s="12"/>
      <c r="D2847" s="6"/>
      <c r="E2847" s="12"/>
      <c r="F2847" s="12"/>
      <c r="G2847" s="12"/>
      <c r="H2847" s="12"/>
      <c r="I2847" s="12"/>
    </row>
    <row r="2848" spans="2:9">
      <c r="B2848" s="6"/>
      <c r="C2848" s="12"/>
      <c r="D2848" s="6"/>
      <c r="E2848" s="12"/>
      <c r="F2848" s="12"/>
      <c r="G2848" s="12"/>
      <c r="H2848" s="12"/>
      <c r="I2848" s="12"/>
    </row>
    <row r="2849" spans="2:9">
      <c r="B2849" s="6"/>
      <c r="C2849" s="12"/>
      <c r="D2849" s="6"/>
      <c r="E2849" s="12"/>
      <c r="F2849" s="12"/>
      <c r="G2849" s="12"/>
      <c r="H2849" s="12"/>
      <c r="I2849" s="12"/>
    </row>
    <row r="2850" spans="2:9">
      <c r="B2850" s="6"/>
      <c r="C2850" s="12"/>
      <c r="D2850" s="6"/>
      <c r="E2850" s="12"/>
      <c r="F2850" s="12"/>
      <c r="G2850" s="12"/>
      <c r="H2850" s="12"/>
      <c r="I2850" s="12"/>
    </row>
    <row r="2851" spans="2:9">
      <c r="B2851" s="6"/>
      <c r="C2851" s="12"/>
      <c r="D2851" s="6"/>
      <c r="E2851" s="12"/>
      <c r="F2851" s="12"/>
      <c r="G2851" s="12"/>
      <c r="H2851" s="12"/>
      <c r="I2851" s="12"/>
    </row>
    <row r="2852" spans="2:9">
      <c r="B2852" s="6"/>
      <c r="C2852" s="12"/>
      <c r="D2852" s="6"/>
      <c r="E2852" s="12"/>
      <c r="F2852" s="12"/>
      <c r="G2852" s="12"/>
      <c r="H2852" s="12"/>
      <c r="I2852" s="12"/>
    </row>
    <row r="2853" spans="2:9">
      <c r="B2853" s="6"/>
      <c r="C2853" s="12"/>
      <c r="D2853" s="6"/>
      <c r="E2853" s="12"/>
      <c r="F2853" s="12"/>
      <c r="G2853" s="12"/>
      <c r="H2853" s="12"/>
      <c r="I2853" s="12"/>
    </row>
    <row r="2854" spans="2:9">
      <c r="B2854" s="6"/>
      <c r="C2854" s="12"/>
      <c r="D2854" s="6"/>
      <c r="E2854" s="12"/>
      <c r="F2854" s="12"/>
      <c r="G2854" s="12"/>
      <c r="H2854" s="12"/>
      <c r="I2854" s="12"/>
    </row>
    <row r="2855" spans="2:9">
      <c r="B2855" s="6"/>
      <c r="C2855" s="12"/>
      <c r="D2855" s="6"/>
      <c r="E2855" s="12"/>
      <c r="F2855" s="12"/>
      <c r="G2855" s="12"/>
      <c r="H2855" s="12"/>
      <c r="I2855" s="12"/>
    </row>
    <row r="2856" spans="2:9">
      <c r="B2856" s="6"/>
      <c r="C2856" s="12"/>
      <c r="D2856" s="6"/>
      <c r="E2856" s="12"/>
      <c r="F2856" s="12"/>
      <c r="G2856" s="12"/>
      <c r="H2856" s="12"/>
      <c r="I2856" s="12"/>
    </row>
    <row r="2857" spans="2:9">
      <c r="B2857" s="6"/>
      <c r="C2857" s="12"/>
      <c r="D2857" s="6"/>
      <c r="E2857" s="12"/>
      <c r="F2857" s="12"/>
      <c r="G2857" s="12"/>
      <c r="H2857" s="12"/>
      <c r="I2857" s="12"/>
    </row>
    <row r="2858" spans="2:9">
      <c r="B2858" s="6"/>
      <c r="C2858" s="12"/>
      <c r="D2858" s="6"/>
      <c r="E2858" s="12"/>
      <c r="F2858" s="12"/>
      <c r="G2858" s="12"/>
      <c r="H2858" s="12"/>
      <c r="I2858" s="12"/>
    </row>
    <row r="2859" spans="2:9">
      <c r="B2859" s="6"/>
      <c r="C2859" s="12"/>
      <c r="D2859" s="6"/>
      <c r="E2859" s="12"/>
      <c r="F2859" s="12"/>
      <c r="G2859" s="12"/>
      <c r="H2859" s="12"/>
      <c r="I2859" s="12"/>
    </row>
    <row r="2860" spans="2:9">
      <c r="B2860" s="6"/>
      <c r="C2860" s="12"/>
      <c r="D2860" s="6"/>
      <c r="E2860" s="12"/>
      <c r="F2860" s="12"/>
      <c r="G2860" s="12"/>
      <c r="H2860" s="12"/>
      <c r="I2860" s="12"/>
    </row>
    <row r="2861" spans="2:9">
      <c r="B2861" s="6"/>
      <c r="C2861" s="12"/>
      <c r="D2861" s="6"/>
      <c r="E2861" s="12"/>
      <c r="F2861" s="12"/>
      <c r="G2861" s="12"/>
      <c r="H2861" s="12"/>
      <c r="I2861" s="12"/>
    </row>
    <row r="2862" spans="2:9">
      <c r="B2862" s="6"/>
      <c r="C2862" s="12"/>
      <c r="D2862" s="6"/>
      <c r="E2862" s="12"/>
      <c r="F2862" s="12"/>
      <c r="G2862" s="12"/>
      <c r="H2862" s="12"/>
      <c r="I2862" s="12"/>
    </row>
    <row r="2863" spans="2:9">
      <c r="B2863" s="6"/>
      <c r="C2863" s="12"/>
      <c r="D2863" s="6"/>
      <c r="E2863" s="12"/>
      <c r="F2863" s="12"/>
      <c r="G2863" s="12"/>
      <c r="H2863" s="12"/>
      <c r="I2863" s="12"/>
    </row>
    <row r="2864" spans="2:9">
      <c r="B2864" s="6"/>
      <c r="C2864" s="12"/>
      <c r="D2864" s="6"/>
      <c r="E2864" s="12"/>
      <c r="F2864" s="12"/>
      <c r="G2864" s="12"/>
      <c r="H2864" s="12"/>
      <c r="I2864" s="12"/>
    </row>
    <row r="2865" spans="2:9">
      <c r="B2865" s="6"/>
      <c r="C2865" s="12"/>
      <c r="D2865" s="6"/>
      <c r="E2865" s="12"/>
      <c r="F2865" s="12"/>
      <c r="G2865" s="12"/>
      <c r="H2865" s="12"/>
      <c r="I2865" s="12"/>
    </row>
    <row r="2866" spans="2:9">
      <c r="B2866" s="6"/>
      <c r="C2866" s="12"/>
      <c r="D2866" s="6"/>
      <c r="E2866" s="12"/>
      <c r="F2866" s="12"/>
      <c r="G2866" s="12"/>
      <c r="H2866" s="12"/>
      <c r="I2866" s="12"/>
    </row>
    <row r="2867" spans="2:9">
      <c r="B2867" s="6"/>
      <c r="C2867" s="12"/>
      <c r="D2867" s="6"/>
      <c r="E2867" s="12"/>
      <c r="F2867" s="12"/>
      <c r="G2867" s="12"/>
      <c r="H2867" s="12"/>
      <c r="I2867" s="12"/>
    </row>
    <row r="2868" spans="2:9">
      <c r="B2868" s="6"/>
      <c r="C2868" s="12"/>
      <c r="D2868" s="6"/>
      <c r="E2868" s="12"/>
      <c r="F2868" s="12"/>
      <c r="G2868" s="12"/>
      <c r="H2868" s="12"/>
      <c r="I2868" s="12"/>
    </row>
    <row r="2869" spans="2:9">
      <c r="B2869" s="6"/>
      <c r="C2869" s="12"/>
      <c r="D2869" s="6"/>
      <c r="E2869" s="12"/>
      <c r="F2869" s="12"/>
      <c r="G2869" s="12"/>
      <c r="H2869" s="12"/>
      <c r="I2869" s="12"/>
    </row>
    <row r="2870" spans="2:9">
      <c r="B2870" s="6"/>
      <c r="C2870" s="12"/>
      <c r="D2870" s="6"/>
      <c r="E2870" s="12"/>
      <c r="F2870" s="12"/>
      <c r="G2870" s="12"/>
      <c r="H2870" s="12"/>
      <c r="I2870" s="12"/>
    </row>
    <row r="2871" spans="2:9">
      <c r="B2871" s="6"/>
      <c r="C2871" s="12"/>
      <c r="D2871" s="6"/>
      <c r="E2871" s="12"/>
      <c r="F2871" s="12"/>
      <c r="G2871" s="12"/>
      <c r="H2871" s="12"/>
      <c r="I2871" s="12"/>
    </row>
    <row r="2872" spans="2:9">
      <c r="B2872" s="6"/>
      <c r="C2872" s="12"/>
      <c r="D2872" s="6"/>
      <c r="E2872" s="12"/>
      <c r="F2872" s="12"/>
      <c r="G2872" s="12"/>
      <c r="H2872" s="12"/>
      <c r="I2872" s="12"/>
    </row>
    <row r="2873" spans="2:9">
      <c r="B2873" s="6"/>
      <c r="C2873" s="12"/>
      <c r="D2873" s="6"/>
      <c r="E2873" s="12"/>
      <c r="F2873" s="12"/>
      <c r="G2873" s="12"/>
      <c r="H2873" s="12"/>
      <c r="I2873" s="12"/>
    </row>
    <row r="2874" spans="2:9">
      <c r="B2874" s="6"/>
      <c r="C2874" s="12"/>
      <c r="D2874" s="6"/>
      <c r="E2874" s="12"/>
      <c r="F2874" s="12"/>
      <c r="G2874" s="12"/>
      <c r="H2874" s="12"/>
      <c r="I2874" s="12"/>
    </row>
    <row r="2875" spans="2:9">
      <c r="B2875" s="6"/>
      <c r="C2875" s="12"/>
      <c r="D2875" s="6"/>
      <c r="E2875" s="12"/>
      <c r="F2875" s="12"/>
      <c r="G2875" s="12"/>
      <c r="H2875" s="12"/>
      <c r="I2875" s="12"/>
    </row>
    <row r="2876" spans="2:9">
      <c r="B2876" s="6"/>
      <c r="C2876" s="12"/>
      <c r="D2876" s="6"/>
      <c r="E2876" s="12"/>
      <c r="F2876" s="12"/>
      <c r="G2876" s="12"/>
      <c r="H2876" s="12"/>
      <c r="I2876" s="12"/>
    </row>
    <row r="2877" spans="2:9">
      <c r="B2877" s="6"/>
      <c r="C2877" s="12"/>
      <c r="D2877" s="6"/>
      <c r="E2877" s="12"/>
      <c r="F2877" s="12"/>
      <c r="G2877" s="12"/>
      <c r="H2877" s="12"/>
      <c r="I2877" s="12"/>
    </row>
    <row r="2878" spans="2:9">
      <c r="B2878" s="6"/>
      <c r="C2878" s="12"/>
      <c r="D2878" s="6"/>
      <c r="E2878" s="12"/>
      <c r="F2878" s="12"/>
      <c r="G2878" s="12"/>
      <c r="H2878" s="12"/>
      <c r="I2878" s="12"/>
    </row>
    <row r="2879" spans="2:9">
      <c r="B2879" s="6"/>
      <c r="C2879" s="12"/>
      <c r="D2879" s="6"/>
      <c r="E2879" s="12"/>
      <c r="F2879" s="12"/>
      <c r="G2879" s="12"/>
      <c r="H2879" s="12"/>
      <c r="I2879" s="12"/>
    </row>
    <row r="2880" spans="2:9">
      <c r="B2880" s="6"/>
      <c r="C2880" s="12"/>
      <c r="D2880" s="6"/>
      <c r="E2880" s="12"/>
      <c r="F2880" s="12"/>
      <c r="G2880" s="12"/>
      <c r="H2880" s="12"/>
      <c r="I2880" s="12"/>
    </row>
    <row r="2881" spans="2:9">
      <c r="B2881" s="6"/>
      <c r="C2881" s="12"/>
      <c r="D2881" s="6"/>
      <c r="E2881" s="12"/>
      <c r="F2881" s="12"/>
      <c r="G2881" s="12"/>
      <c r="H2881" s="12"/>
      <c r="I2881" s="12"/>
    </row>
    <row r="2882" spans="2:9">
      <c r="B2882" s="6"/>
      <c r="C2882" s="12"/>
      <c r="D2882" s="6"/>
      <c r="E2882" s="12"/>
      <c r="F2882" s="12"/>
      <c r="G2882" s="12"/>
      <c r="H2882" s="12"/>
      <c r="I2882" s="12"/>
    </row>
    <row r="2883" spans="2:9">
      <c r="B2883" s="6"/>
      <c r="C2883" s="12"/>
      <c r="D2883" s="6"/>
      <c r="E2883" s="12"/>
      <c r="F2883" s="12"/>
      <c r="G2883" s="12"/>
      <c r="H2883" s="12"/>
      <c r="I2883" s="12"/>
    </row>
    <row r="2884" spans="2:9">
      <c r="B2884" s="6"/>
      <c r="C2884" s="12"/>
      <c r="D2884" s="6"/>
      <c r="E2884" s="12"/>
      <c r="F2884" s="12"/>
      <c r="G2884" s="12"/>
      <c r="H2884" s="12"/>
      <c r="I2884" s="12"/>
    </row>
    <row r="2885" spans="2:9">
      <c r="B2885" s="6"/>
      <c r="C2885" s="12"/>
      <c r="D2885" s="6"/>
      <c r="E2885" s="12"/>
      <c r="F2885" s="12"/>
      <c r="G2885" s="12"/>
      <c r="H2885" s="12"/>
      <c r="I2885" s="12"/>
    </row>
    <row r="2886" spans="2:9">
      <c r="B2886" s="6"/>
      <c r="C2886" s="12"/>
      <c r="D2886" s="6"/>
      <c r="E2886" s="12"/>
      <c r="F2886" s="12"/>
      <c r="G2886" s="12"/>
      <c r="H2886" s="12"/>
      <c r="I2886" s="12"/>
    </row>
    <row r="2887" spans="2:9">
      <c r="B2887" s="6"/>
      <c r="C2887" s="12"/>
      <c r="D2887" s="6"/>
      <c r="E2887" s="12"/>
      <c r="F2887" s="12"/>
      <c r="G2887" s="12"/>
      <c r="H2887" s="12"/>
      <c r="I2887" s="12"/>
    </row>
    <row r="2888" spans="2:9">
      <c r="B2888" s="6"/>
      <c r="C2888" s="12"/>
      <c r="D2888" s="6"/>
      <c r="E2888" s="12"/>
      <c r="F2888" s="12"/>
      <c r="G2888" s="12"/>
      <c r="H2888" s="12"/>
      <c r="I2888" s="12"/>
    </row>
    <row r="2889" spans="2:9">
      <c r="B2889" s="6"/>
      <c r="C2889" s="12"/>
      <c r="D2889" s="6"/>
      <c r="E2889" s="12"/>
      <c r="F2889" s="12"/>
      <c r="G2889" s="12"/>
      <c r="H2889" s="12"/>
      <c r="I2889" s="12"/>
    </row>
    <row r="2890" spans="2:9">
      <c r="B2890" s="6"/>
      <c r="C2890" s="12"/>
      <c r="D2890" s="6"/>
      <c r="E2890" s="12"/>
      <c r="F2890" s="12"/>
      <c r="G2890" s="12"/>
      <c r="H2890" s="12"/>
      <c r="I2890" s="12"/>
    </row>
    <row r="2891" spans="2:9">
      <c r="B2891" s="6"/>
      <c r="C2891" s="12"/>
      <c r="D2891" s="6"/>
      <c r="E2891" s="12"/>
      <c r="F2891" s="12"/>
      <c r="G2891" s="12"/>
      <c r="H2891" s="12"/>
      <c r="I2891" s="12"/>
    </row>
    <row r="2892" spans="2:9">
      <c r="B2892" s="6"/>
      <c r="C2892" s="12"/>
      <c r="D2892" s="6"/>
      <c r="E2892" s="12"/>
      <c r="F2892" s="12"/>
      <c r="G2892" s="12"/>
      <c r="H2892" s="12"/>
      <c r="I2892" s="12"/>
    </row>
    <row r="2893" spans="2:9">
      <c r="B2893" s="6"/>
      <c r="C2893" s="12"/>
      <c r="D2893" s="6"/>
      <c r="E2893" s="12"/>
      <c r="F2893" s="12"/>
      <c r="G2893" s="12"/>
      <c r="H2893" s="12"/>
      <c r="I2893" s="12"/>
    </row>
    <row r="2894" spans="2:9">
      <c r="B2894" s="6"/>
      <c r="C2894" s="12"/>
      <c r="D2894" s="6"/>
      <c r="E2894" s="12"/>
      <c r="F2894" s="12"/>
      <c r="G2894" s="12"/>
      <c r="H2894" s="12"/>
      <c r="I2894" s="12"/>
    </row>
    <row r="2895" spans="2:9">
      <c r="B2895" s="6"/>
      <c r="C2895" s="12"/>
      <c r="D2895" s="6"/>
      <c r="E2895" s="12"/>
      <c r="F2895" s="12"/>
      <c r="G2895" s="12"/>
      <c r="H2895" s="12"/>
      <c r="I2895" s="12"/>
    </row>
    <row r="2896" spans="2:9">
      <c r="B2896" s="6"/>
      <c r="C2896" s="12"/>
      <c r="D2896" s="6"/>
      <c r="E2896" s="12"/>
      <c r="F2896" s="12"/>
      <c r="G2896" s="12"/>
      <c r="H2896" s="12"/>
      <c r="I2896" s="12"/>
    </row>
    <row r="2897" spans="2:9">
      <c r="B2897" s="6"/>
      <c r="C2897" s="12"/>
      <c r="D2897" s="6"/>
      <c r="E2897" s="12"/>
      <c r="F2897" s="12"/>
      <c r="G2897" s="12"/>
      <c r="H2897" s="12"/>
      <c r="I2897" s="12"/>
    </row>
    <row r="2898" spans="2:9">
      <c r="B2898" s="6"/>
      <c r="C2898" s="12"/>
      <c r="D2898" s="6"/>
      <c r="E2898" s="12"/>
      <c r="F2898" s="12"/>
      <c r="G2898" s="12"/>
      <c r="H2898" s="12"/>
      <c r="I2898" s="12"/>
    </row>
    <row r="2899" spans="2:9">
      <c r="B2899" s="6"/>
      <c r="C2899" s="12"/>
      <c r="D2899" s="6"/>
      <c r="E2899" s="12"/>
      <c r="F2899" s="12"/>
      <c r="G2899" s="12"/>
      <c r="H2899" s="12"/>
      <c r="I2899" s="12"/>
    </row>
    <row r="2900" spans="2:9">
      <c r="B2900" s="6"/>
      <c r="C2900" s="12"/>
      <c r="D2900" s="6"/>
      <c r="E2900" s="12"/>
      <c r="F2900" s="12"/>
      <c r="G2900" s="12"/>
      <c r="H2900" s="12"/>
      <c r="I2900" s="12"/>
    </row>
    <row r="2901" spans="2:9">
      <c r="B2901" s="6"/>
      <c r="C2901" s="12"/>
      <c r="D2901" s="6"/>
      <c r="E2901" s="12"/>
      <c r="F2901" s="12"/>
      <c r="G2901" s="12"/>
      <c r="H2901" s="12"/>
      <c r="I2901" s="12"/>
    </row>
    <row r="2902" spans="2:9">
      <c r="B2902" s="6"/>
      <c r="C2902" s="12"/>
      <c r="D2902" s="6"/>
      <c r="E2902" s="12"/>
      <c r="F2902" s="12"/>
      <c r="G2902" s="12"/>
      <c r="H2902" s="12"/>
      <c r="I2902" s="12"/>
    </row>
    <row r="2903" spans="2:9">
      <c r="B2903" s="6"/>
      <c r="C2903" s="12"/>
      <c r="D2903" s="6"/>
      <c r="E2903" s="12"/>
      <c r="F2903" s="12"/>
      <c r="G2903" s="12"/>
      <c r="H2903" s="12"/>
      <c r="I2903" s="12"/>
    </row>
    <row r="2904" spans="2:9">
      <c r="B2904" s="6"/>
      <c r="C2904" s="12"/>
      <c r="D2904" s="6"/>
      <c r="E2904" s="12"/>
      <c r="F2904" s="12"/>
      <c r="G2904" s="12"/>
      <c r="H2904" s="12"/>
      <c r="I2904" s="12"/>
    </row>
    <row r="2905" spans="2:9">
      <c r="B2905" s="6"/>
      <c r="C2905" s="12"/>
      <c r="D2905" s="6"/>
      <c r="E2905" s="12"/>
      <c r="F2905" s="12"/>
      <c r="G2905" s="12"/>
      <c r="H2905" s="12"/>
      <c r="I2905" s="12"/>
    </row>
    <row r="2906" spans="2:9">
      <c r="B2906" s="6"/>
      <c r="C2906" s="12"/>
      <c r="D2906" s="6"/>
      <c r="E2906" s="12"/>
      <c r="F2906" s="12"/>
      <c r="G2906" s="12"/>
      <c r="H2906" s="12"/>
      <c r="I2906" s="12"/>
    </row>
    <row r="2907" spans="2:9">
      <c r="B2907" s="6"/>
      <c r="C2907" s="12"/>
      <c r="D2907" s="6"/>
      <c r="E2907" s="12"/>
      <c r="F2907" s="12"/>
      <c r="G2907" s="12"/>
      <c r="H2907" s="12"/>
      <c r="I2907" s="12"/>
    </row>
    <row r="2908" spans="2:9">
      <c r="B2908" s="6"/>
      <c r="C2908" s="12"/>
      <c r="D2908" s="6"/>
      <c r="E2908" s="12"/>
      <c r="F2908" s="12"/>
      <c r="G2908" s="12"/>
      <c r="H2908" s="12"/>
      <c r="I2908" s="12"/>
    </row>
    <row r="2909" spans="2:9">
      <c r="B2909" s="6"/>
      <c r="C2909" s="12"/>
      <c r="D2909" s="6"/>
      <c r="E2909" s="12"/>
      <c r="F2909" s="12"/>
      <c r="G2909" s="12"/>
      <c r="H2909" s="12"/>
      <c r="I2909" s="12"/>
    </row>
    <row r="2910" spans="2:9">
      <c r="B2910" s="6"/>
      <c r="C2910" s="12"/>
      <c r="D2910" s="6"/>
      <c r="E2910" s="12"/>
      <c r="F2910" s="12"/>
      <c r="G2910" s="12"/>
      <c r="H2910" s="12"/>
      <c r="I2910" s="12"/>
    </row>
    <row r="2911" spans="2:9">
      <c r="B2911" s="6"/>
      <c r="C2911" s="12"/>
      <c r="D2911" s="6"/>
      <c r="E2911" s="12"/>
      <c r="F2911" s="12"/>
      <c r="G2911" s="12"/>
      <c r="H2911" s="12"/>
      <c r="I2911" s="12"/>
    </row>
    <row r="2912" spans="2:9">
      <c r="B2912" s="6"/>
      <c r="C2912" s="12"/>
      <c r="D2912" s="6"/>
      <c r="E2912" s="12"/>
      <c r="F2912" s="12"/>
      <c r="G2912" s="12"/>
      <c r="H2912" s="12"/>
      <c r="I2912" s="12"/>
    </row>
    <row r="2913" spans="2:9">
      <c r="B2913" s="6"/>
      <c r="C2913" s="12"/>
      <c r="D2913" s="6"/>
      <c r="E2913" s="12"/>
      <c r="F2913" s="12"/>
      <c r="G2913" s="12"/>
      <c r="H2913" s="12"/>
      <c r="I2913" s="12"/>
    </row>
    <row r="2914" spans="2:9">
      <c r="B2914" s="6"/>
      <c r="C2914" s="12"/>
      <c r="D2914" s="6"/>
      <c r="E2914" s="12"/>
      <c r="F2914" s="12"/>
      <c r="G2914" s="12"/>
      <c r="H2914" s="12"/>
      <c r="I2914" s="12"/>
    </row>
    <row r="2915" spans="2:9">
      <c r="B2915" s="6"/>
      <c r="C2915" s="12"/>
      <c r="D2915" s="6"/>
      <c r="E2915" s="12"/>
      <c r="F2915" s="12"/>
      <c r="G2915" s="12"/>
      <c r="H2915" s="12"/>
      <c r="I2915" s="12"/>
    </row>
    <row r="2916" spans="2:9">
      <c r="B2916" s="6"/>
      <c r="C2916" s="12"/>
      <c r="D2916" s="6"/>
      <c r="E2916" s="12"/>
      <c r="F2916" s="12"/>
      <c r="G2916" s="12"/>
      <c r="H2916" s="12"/>
      <c r="I2916" s="12"/>
    </row>
    <row r="2917" spans="2:9">
      <c r="B2917" s="6"/>
      <c r="C2917" s="12"/>
      <c r="D2917" s="6"/>
      <c r="E2917" s="12"/>
      <c r="F2917" s="12"/>
      <c r="G2917" s="12"/>
      <c r="H2917" s="12"/>
      <c r="I2917" s="12"/>
    </row>
    <row r="2918" spans="2:9">
      <c r="B2918" s="6"/>
      <c r="C2918" s="12"/>
      <c r="D2918" s="6"/>
      <c r="E2918" s="12"/>
      <c r="F2918" s="12"/>
      <c r="G2918" s="12"/>
      <c r="H2918" s="12"/>
      <c r="I2918" s="12"/>
    </row>
    <row r="2919" spans="2:9">
      <c r="B2919" s="6"/>
      <c r="C2919" s="12"/>
      <c r="D2919" s="6"/>
      <c r="E2919" s="12"/>
      <c r="F2919" s="12"/>
      <c r="G2919" s="12"/>
      <c r="H2919" s="12"/>
      <c r="I2919" s="12"/>
    </row>
    <row r="2920" spans="2:9">
      <c r="B2920" s="6"/>
      <c r="C2920" s="12"/>
      <c r="D2920" s="6"/>
      <c r="E2920" s="12"/>
      <c r="F2920" s="12"/>
      <c r="G2920" s="12"/>
      <c r="H2920" s="12"/>
      <c r="I2920" s="12"/>
    </row>
    <row r="2921" spans="2:9">
      <c r="B2921" s="6"/>
      <c r="C2921" s="12"/>
      <c r="D2921" s="6"/>
      <c r="E2921" s="12"/>
      <c r="F2921" s="12"/>
      <c r="G2921" s="12"/>
      <c r="H2921" s="12"/>
      <c r="I2921" s="12"/>
    </row>
    <row r="2922" spans="2:9">
      <c r="B2922" s="6"/>
      <c r="C2922" s="12"/>
      <c r="D2922" s="6"/>
      <c r="E2922" s="12"/>
      <c r="F2922" s="12"/>
      <c r="G2922" s="12"/>
      <c r="H2922" s="12"/>
      <c r="I2922" s="12"/>
    </row>
    <row r="2923" spans="2:9">
      <c r="B2923" s="6"/>
      <c r="C2923" s="12"/>
      <c r="D2923" s="6"/>
      <c r="E2923" s="12"/>
      <c r="F2923" s="12"/>
      <c r="G2923" s="12"/>
      <c r="H2923" s="12"/>
      <c r="I2923" s="12"/>
    </row>
    <row r="2924" spans="2:9">
      <c r="B2924" s="6"/>
      <c r="C2924" s="12"/>
      <c r="D2924" s="6"/>
      <c r="E2924" s="12"/>
      <c r="F2924" s="12"/>
      <c r="G2924" s="12"/>
      <c r="H2924" s="12"/>
      <c r="I2924" s="12"/>
    </row>
    <row r="2925" spans="2:9">
      <c r="B2925" s="6"/>
      <c r="C2925" s="12"/>
      <c r="D2925" s="6"/>
      <c r="E2925" s="12"/>
      <c r="F2925" s="12"/>
      <c r="G2925" s="12"/>
      <c r="H2925" s="12"/>
      <c r="I2925" s="12"/>
    </row>
    <row r="2926" spans="2:9">
      <c r="B2926" s="6"/>
      <c r="C2926" s="12"/>
      <c r="D2926" s="6"/>
      <c r="E2926" s="12"/>
      <c r="F2926" s="12"/>
      <c r="G2926" s="12"/>
      <c r="H2926" s="12"/>
      <c r="I2926" s="12"/>
    </row>
    <row r="2927" spans="2:9">
      <c r="B2927" s="6"/>
      <c r="C2927" s="12"/>
      <c r="D2927" s="6"/>
      <c r="E2927" s="12"/>
      <c r="F2927" s="12"/>
      <c r="G2927" s="12"/>
      <c r="H2927" s="12"/>
      <c r="I2927" s="12"/>
    </row>
    <row r="2928" spans="2:9">
      <c r="B2928" s="6"/>
      <c r="C2928" s="12"/>
      <c r="D2928" s="6"/>
      <c r="E2928" s="12"/>
      <c r="F2928" s="12"/>
      <c r="G2928" s="12"/>
      <c r="H2928" s="12"/>
      <c r="I2928" s="12"/>
    </row>
    <row r="2929" spans="2:9">
      <c r="B2929" s="6"/>
      <c r="C2929" s="12"/>
      <c r="D2929" s="6"/>
      <c r="E2929" s="12"/>
      <c r="F2929" s="12"/>
      <c r="G2929" s="12"/>
      <c r="H2929" s="12"/>
      <c r="I2929" s="12"/>
    </row>
    <row r="2930" spans="2:9">
      <c r="B2930" s="6"/>
      <c r="C2930" s="12"/>
      <c r="D2930" s="6"/>
      <c r="E2930" s="12"/>
      <c r="F2930" s="12"/>
      <c r="G2930" s="12"/>
      <c r="H2930" s="12"/>
      <c r="I2930" s="12"/>
    </row>
    <row r="2931" spans="2:9">
      <c r="B2931" s="6"/>
      <c r="C2931" s="12"/>
      <c r="D2931" s="6"/>
      <c r="E2931" s="12"/>
      <c r="F2931" s="12"/>
      <c r="G2931" s="12"/>
      <c r="H2931" s="12"/>
      <c r="I2931" s="12"/>
    </row>
    <row r="2932" spans="2:9">
      <c r="B2932" s="6"/>
      <c r="C2932" s="12"/>
      <c r="D2932" s="6"/>
      <c r="E2932" s="12"/>
      <c r="F2932" s="12"/>
      <c r="G2932" s="12"/>
      <c r="H2932" s="12"/>
      <c r="I2932" s="12"/>
    </row>
    <row r="2933" spans="2:9">
      <c r="G2933" s="12"/>
      <c r="H2933" s="12"/>
      <c r="I2933" s="12"/>
    </row>
    <row r="2934" spans="2:9">
      <c r="G2934" s="12"/>
      <c r="H2934" s="12"/>
      <c r="I2934" s="12"/>
    </row>
  </sheetData>
  <mergeCells count="269">
    <mergeCell ref="G2782:I2782"/>
    <mergeCell ref="G2783:I2783"/>
    <mergeCell ref="G2784:I2784"/>
    <mergeCell ref="B2773:I2773"/>
    <mergeCell ref="B2774:I2774"/>
    <mergeCell ref="A2779:B2779"/>
    <mergeCell ref="F2779:G2779"/>
    <mergeCell ref="A2780:B2780"/>
    <mergeCell ref="F2780:G2780"/>
    <mergeCell ref="A2710:I2710"/>
    <mergeCell ref="A2726:I2726"/>
    <mergeCell ref="A2735:I2735"/>
    <mergeCell ref="A2736:I2736"/>
    <mergeCell ref="A2755:I2755"/>
    <mergeCell ref="B2772:I2772"/>
    <mergeCell ref="A2657:I2657"/>
    <mergeCell ref="A2664:I2664"/>
    <mergeCell ref="A2671:I2671"/>
    <mergeCell ref="A2678:I2678"/>
    <mergeCell ref="A2686:I2686"/>
    <mergeCell ref="A2697:I2697"/>
    <mergeCell ref="J2604:Q2605"/>
    <mergeCell ref="J2606:Q2607"/>
    <mergeCell ref="J2624:O2625"/>
    <mergeCell ref="A2626:I2626"/>
    <mergeCell ref="A2639:I2639"/>
    <mergeCell ref="A2640:I2640"/>
    <mergeCell ref="J2420:N2421"/>
    <mergeCell ref="A2422:I2422"/>
    <mergeCell ref="A2469:I2469"/>
    <mergeCell ref="J2568:N2569"/>
    <mergeCell ref="J2588:L2589"/>
    <mergeCell ref="J2608:Q2609"/>
    <mergeCell ref="J2392:P2393"/>
    <mergeCell ref="J2406:P2407"/>
    <mergeCell ref="J2408:P2409"/>
    <mergeCell ref="J2410:P2411"/>
    <mergeCell ref="J2412:P2413"/>
    <mergeCell ref="J2416:N2417"/>
    <mergeCell ref="J2372:O2373"/>
    <mergeCell ref="J2376:O2377"/>
    <mergeCell ref="J2382:P2383"/>
    <mergeCell ref="J2384:P2385"/>
    <mergeCell ref="J2378:O2379"/>
    <mergeCell ref="J2386:P2387"/>
    <mergeCell ref="J2388:P2389"/>
    <mergeCell ref="J2366:O2367"/>
    <mergeCell ref="J2368:O2369"/>
    <mergeCell ref="J2351:L2351"/>
    <mergeCell ref="J2354:O2355"/>
    <mergeCell ref="J2356:O2357"/>
    <mergeCell ref="J2358:O2359"/>
    <mergeCell ref="J2360:O2361"/>
    <mergeCell ref="J2362:O2363"/>
    <mergeCell ref="J2258:S2259"/>
    <mergeCell ref="J2334:P2335"/>
    <mergeCell ref="J2336:P2337"/>
    <mergeCell ref="J2338:P2339"/>
    <mergeCell ref="J2349:L2349"/>
    <mergeCell ref="A2260:I2260"/>
    <mergeCell ref="A2273:I2273"/>
    <mergeCell ref="J2284:M2284"/>
    <mergeCell ref="J2290:M2290"/>
    <mergeCell ref="J2292:P2293"/>
    <mergeCell ref="A2321:I2321"/>
    <mergeCell ref="J2307:P2308"/>
    <mergeCell ref="J2248:S2249"/>
    <mergeCell ref="J2250:S2251"/>
    <mergeCell ref="J2252:S2253"/>
    <mergeCell ref="J2254:S2255"/>
    <mergeCell ref="J2256:S2257"/>
    <mergeCell ref="J2236:S2237"/>
    <mergeCell ref="J2238:S2239"/>
    <mergeCell ref="J2240:S2241"/>
    <mergeCell ref="J2242:S2243"/>
    <mergeCell ref="J2244:S2245"/>
    <mergeCell ref="J2246:S2247"/>
    <mergeCell ref="J2197:S2198"/>
    <mergeCell ref="J2199:S2200"/>
    <mergeCell ref="A2201:I2201"/>
    <mergeCell ref="A2202:I2202"/>
    <mergeCell ref="A2225:I2225"/>
    <mergeCell ref="J2234:S2235"/>
    <mergeCell ref="A1886:I1886"/>
    <mergeCell ref="A2105:I2105"/>
    <mergeCell ref="J2112:M2113"/>
    <mergeCell ref="A2178:I2178"/>
    <mergeCell ref="A2179:I2179"/>
    <mergeCell ref="A2188:I2188"/>
    <mergeCell ref="J2126:N2127"/>
    <mergeCell ref="J1703:N1704"/>
    <mergeCell ref="J1743:J1748"/>
    <mergeCell ref="A1789:A1790"/>
    <mergeCell ref="A1791:A1792"/>
    <mergeCell ref="A1805:I1805"/>
    <mergeCell ref="J1864:O1865"/>
    <mergeCell ref="A1570:A1571"/>
    <mergeCell ref="A1572:A1573"/>
    <mergeCell ref="A1574:A1575"/>
    <mergeCell ref="A1576:A1577"/>
    <mergeCell ref="A1620:I1620"/>
    <mergeCell ref="A1656:I1656"/>
    <mergeCell ref="A1543:I1543"/>
    <mergeCell ref="A1560:A1561"/>
    <mergeCell ref="A1564:A1565"/>
    <mergeCell ref="A1566:A1567"/>
    <mergeCell ref="A1568:A1569"/>
    <mergeCell ref="J1476:O1477"/>
    <mergeCell ref="J1478:O1479"/>
    <mergeCell ref="J1486:O1487"/>
    <mergeCell ref="A1506:I1506"/>
    <mergeCell ref="A1521:I1521"/>
    <mergeCell ref="A1522:I1522"/>
    <mergeCell ref="A1206:I1206"/>
    <mergeCell ref="A1427:I1427"/>
    <mergeCell ref="J1436:M1436"/>
    <mergeCell ref="J1474:O1475"/>
    <mergeCell ref="J892:Q893"/>
    <mergeCell ref="J894:Q895"/>
    <mergeCell ref="J1180:O1181"/>
    <mergeCell ref="J1182:O1183"/>
    <mergeCell ref="J1184:O1185"/>
    <mergeCell ref="J896:Q897"/>
    <mergeCell ref="J1186:O1187"/>
    <mergeCell ref="A860:I860"/>
    <mergeCell ref="A879:I879"/>
    <mergeCell ref="J886:Q887"/>
    <mergeCell ref="J888:Q889"/>
    <mergeCell ref="J890:Q891"/>
    <mergeCell ref="J734:O735"/>
    <mergeCell ref="J736:O737"/>
    <mergeCell ref="A748:I748"/>
    <mergeCell ref="A791:I791"/>
    <mergeCell ref="A559:I559"/>
    <mergeCell ref="J510:O511"/>
    <mergeCell ref="J512:O513"/>
    <mergeCell ref="A638:I638"/>
    <mergeCell ref="J649:Q650"/>
    <mergeCell ref="J651:Q652"/>
    <mergeCell ref="J661:N661"/>
    <mergeCell ref="A721:I721"/>
    <mergeCell ref="A570:I570"/>
    <mergeCell ref="A585:C585"/>
    <mergeCell ref="D585:F585"/>
    <mergeCell ref="G585:I585"/>
    <mergeCell ref="A602:I602"/>
    <mergeCell ref="A603:I603"/>
    <mergeCell ref="J645:Q646"/>
    <mergeCell ref="A497:I497"/>
    <mergeCell ref="A458:I458"/>
    <mergeCell ref="J471:P472"/>
    <mergeCell ref="A473:I473"/>
    <mergeCell ref="J486:P487"/>
    <mergeCell ref="J514:O515"/>
    <mergeCell ref="A518:I518"/>
    <mergeCell ref="A519:I519"/>
    <mergeCell ref="A558:I558"/>
    <mergeCell ref="A398:I398"/>
    <mergeCell ref="A399:I399"/>
    <mergeCell ref="A422:I422"/>
    <mergeCell ref="A441:I441"/>
    <mergeCell ref="J386:O387"/>
    <mergeCell ref="J388:O389"/>
    <mergeCell ref="J390:O391"/>
    <mergeCell ref="J392:O393"/>
    <mergeCell ref="J394:O395"/>
    <mergeCell ref="J396:O397"/>
    <mergeCell ref="J437:O437"/>
    <mergeCell ref="J439:N439"/>
    <mergeCell ref="J454:R455"/>
    <mergeCell ref="J348:N348"/>
    <mergeCell ref="K350:P350"/>
    <mergeCell ref="J352:P353"/>
    <mergeCell ref="K354:Q354"/>
    <mergeCell ref="J360:O361"/>
    <mergeCell ref="K364:Q364"/>
    <mergeCell ref="J336:P337"/>
    <mergeCell ref="J338:P339"/>
    <mergeCell ref="J340:P341"/>
    <mergeCell ref="J342:O343"/>
    <mergeCell ref="J344:O345"/>
    <mergeCell ref="J346:O347"/>
    <mergeCell ref="J368:O369"/>
    <mergeCell ref="J370:O371"/>
    <mergeCell ref="J372:O373"/>
    <mergeCell ref="J374:O375"/>
    <mergeCell ref="J378:O379"/>
    <mergeCell ref="J380:O381"/>
    <mergeCell ref="A298:A299"/>
    <mergeCell ref="A324:A325"/>
    <mergeCell ref="A326:A327"/>
    <mergeCell ref="J326:Q327"/>
    <mergeCell ref="J332:O333"/>
    <mergeCell ref="J318:Q319"/>
    <mergeCell ref="J320:O321"/>
    <mergeCell ref="J322:Q323"/>
    <mergeCell ref="J300:O301"/>
    <mergeCell ref="A306:A307"/>
    <mergeCell ref="J306:O307"/>
    <mergeCell ref="J308:O309"/>
    <mergeCell ref="J316:O317"/>
    <mergeCell ref="J298:N299"/>
    <mergeCell ref="J120:O121"/>
    <mergeCell ref="A285:I285"/>
    <mergeCell ref="J255:N256"/>
    <mergeCell ref="J257:N258"/>
    <mergeCell ref="J269:N270"/>
    <mergeCell ref="J172:N173"/>
    <mergeCell ref="J195:O196"/>
    <mergeCell ref="J199:P200"/>
    <mergeCell ref="A213:I213"/>
    <mergeCell ref="J226:P227"/>
    <mergeCell ref="J203:P204"/>
    <mergeCell ref="J205:P206"/>
    <mergeCell ref="J239:Q240"/>
    <mergeCell ref="J245:M245"/>
    <mergeCell ref="J246:M246"/>
    <mergeCell ref="J247:R248"/>
    <mergeCell ref="J249:R250"/>
    <mergeCell ref="A271:I271"/>
    <mergeCell ref="A284:I284"/>
    <mergeCell ref="J456:R457"/>
    <mergeCell ref="A488:I488"/>
    <mergeCell ref="J516:O517"/>
    <mergeCell ref="J170:N171"/>
    <mergeCell ref="J124:N125"/>
    <mergeCell ref="J126:N127"/>
    <mergeCell ref="J241:Q242"/>
    <mergeCell ref="J243:Q244"/>
    <mergeCell ref="J211:O212"/>
    <mergeCell ref="J128:P129"/>
    <mergeCell ref="J130:O131"/>
    <mergeCell ref="J132:O133"/>
    <mergeCell ref="J138:O139"/>
    <mergeCell ref="J148:P149"/>
    <mergeCell ref="J150:O151"/>
    <mergeCell ref="J134:O135"/>
    <mergeCell ref="A176:I176"/>
    <mergeCell ref="J185:O186"/>
    <mergeCell ref="J164:N165"/>
    <mergeCell ref="J168:N169"/>
    <mergeCell ref="A228:I228"/>
    <mergeCell ref="J237:Q238"/>
    <mergeCell ref="J292:P293"/>
    <mergeCell ref="J294:P295"/>
    <mergeCell ref="J334:O335"/>
    <mergeCell ref="A17:I17"/>
    <mergeCell ref="A18:I18"/>
    <mergeCell ref="F1:I1"/>
    <mergeCell ref="A3:I3"/>
    <mergeCell ref="A4:I4"/>
    <mergeCell ref="A5:I5"/>
    <mergeCell ref="A9:I9"/>
    <mergeCell ref="A10:I10"/>
    <mergeCell ref="I21:I24"/>
    <mergeCell ref="A11:I11"/>
    <mergeCell ref="F13:I13"/>
    <mergeCell ref="F14:I14"/>
    <mergeCell ref="F15:I15"/>
    <mergeCell ref="H20:I20"/>
    <mergeCell ref="E21:E24"/>
    <mergeCell ref="F21:F24"/>
    <mergeCell ref="G21:G24"/>
    <mergeCell ref="H21:H24"/>
    <mergeCell ref="A76:I76"/>
    <mergeCell ref="A77:I77"/>
    <mergeCell ref="A110:I110"/>
    <mergeCell ref="A111:I111"/>
    <mergeCell ref="J118:O119"/>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 martie 2025</vt:lpstr>
      <vt:lpstr>'25 martie 2025'!Print_Titles</vt:lpstr>
    </vt:vector>
  </TitlesOfParts>
  <Company>Ministerul Finantelor Publice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iuliat</cp:lastModifiedBy>
  <cp:lastPrinted>2025-03-26T08:37:55Z</cp:lastPrinted>
  <dcterms:created xsi:type="dcterms:W3CDTF">2003-05-13T09:24:28Z</dcterms:created>
  <dcterms:modified xsi:type="dcterms:W3CDTF">2025-03-26T08:55:56Z</dcterms:modified>
</cp:coreProperties>
</file>