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20" yWindow="-120" windowWidth="29040" windowHeight="15840"/>
  </bookViews>
  <sheets>
    <sheet name="Buget TA" sheetId="1" r:id="rId1"/>
    <sheet name="Plan achizitii TA" sheetId="2" r:id="rId2"/>
    <sheet name="Grafic activitati" sheetId="4" r:id="rId3"/>
  </sheets>
  <definedNames>
    <definedName name="_xlnm._FilterDatabase" localSheetId="0" hidden="1">'Buget TA'!$A$4:$O$367</definedName>
    <definedName name="_xlnm._FilterDatabase" localSheetId="2" hidden="1">'Grafic activitati'!$A$3:$P$18</definedName>
    <definedName name="OLE_LINK1" localSheetId="0">'Buget TA'!$C$69</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398" i="1"/>
  <c r="E398"/>
  <c r="F376"/>
  <c r="F377"/>
  <c r="F378"/>
  <c r="F379"/>
  <c r="F380"/>
  <c r="F381"/>
  <c r="F382"/>
  <c r="F383"/>
  <c r="F384"/>
  <c r="F385"/>
  <c r="F386"/>
  <c r="F387"/>
  <c r="F388"/>
  <c r="F389"/>
  <c r="F390"/>
  <c r="F391"/>
  <c r="F392"/>
  <c r="F393"/>
  <c r="F394"/>
  <c r="F395"/>
  <c r="F396"/>
  <c r="F397"/>
  <c r="F375"/>
  <c r="H133"/>
  <c r="H143"/>
  <c r="H155"/>
  <c r="H153"/>
  <c r="H150"/>
  <c r="H149"/>
  <c r="H148"/>
  <c r="H145"/>
  <c r="H140"/>
  <c r="H138"/>
  <c r="H135"/>
  <c r="H141"/>
  <c r="H144"/>
  <c r="H142"/>
  <c r="H139"/>
  <c r="H137"/>
  <c r="H136"/>
  <c r="H154"/>
  <c r="H146"/>
  <c r="H147"/>
  <c r="H152"/>
  <c r="H151"/>
  <c r="H134"/>
  <c r="F374"/>
  <c r="F373"/>
  <c r="J133" l="1"/>
  <c r="J155"/>
  <c r="J154"/>
  <c r="L154" s="1"/>
  <c r="M154" s="1"/>
  <c r="J153"/>
  <c r="L153" s="1"/>
  <c r="J152"/>
  <c r="J151"/>
  <c r="J150"/>
  <c r="L150" s="1"/>
  <c r="M150" s="1"/>
  <c r="J149"/>
  <c r="L149" s="1"/>
  <c r="J148"/>
  <c r="J147"/>
  <c r="J146"/>
  <c r="L146" s="1"/>
  <c r="M146" s="1"/>
  <c r="J145"/>
  <c r="J144"/>
  <c r="J143"/>
  <c r="J142"/>
  <c r="L142" s="1"/>
  <c r="M142" s="1"/>
  <c r="J141"/>
  <c r="J140"/>
  <c r="J139"/>
  <c r="J138"/>
  <c r="L138" s="1"/>
  <c r="M138" s="1"/>
  <c r="J137"/>
  <c r="L137" s="1"/>
  <c r="J136"/>
  <c r="J135"/>
  <c r="J134"/>
  <c r="L134" s="1"/>
  <c r="M134" s="1"/>
  <c r="H65"/>
  <c r="J65" s="1"/>
  <c r="J64"/>
  <c r="L148" l="1"/>
  <c r="M148" s="1"/>
  <c r="L133"/>
  <c r="M133" s="1"/>
  <c r="L141"/>
  <c r="M141" s="1"/>
  <c r="L145"/>
  <c r="M145" s="1"/>
  <c r="M137"/>
  <c r="M149"/>
  <c r="M153"/>
  <c r="L136"/>
  <c r="M136" s="1"/>
  <c r="L140"/>
  <c r="M140" s="1"/>
  <c r="L144"/>
  <c r="M144" s="1"/>
  <c r="L152"/>
  <c r="M152" s="1"/>
  <c r="L135"/>
  <c r="M135" s="1"/>
  <c r="L139"/>
  <c r="M139" s="1"/>
  <c r="L143"/>
  <c r="M143" s="1"/>
  <c r="L147"/>
  <c r="M147" s="1"/>
  <c r="L151"/>
  <c r="M151" s="1"/>
  <c r="L155"/>
  <c r="M155" s="1"/>
  <c r="L65"/>
  <c r="M65" s="1"/>
  <c r="L64"/>
  <c r="M64" s="1"/>
  <c r="J72"/>
  <c r="J71"/>
  <c r="L71" s="1"/>
  <c r="J236"/>
  <c r="L236" s="1"/>
  <c r="M236" s="1"/>
  <c r="J235"/>
  <c r="L235" s="1"/>
  <c r="M71" l="1"/>
  <c r="L72"/>
  <c r="M72" s="1"/>
  <c r="M235"/>
  <c r="H20" i="4" l="1"/>
  <c r="H19"/>
  <c r="C156" i="1" l="1"/>
  <c r="O364"/>
  <c r="L11" l="1"/>
  <c r="L60"/>
  <c r="L61"/>
  <c r="L69"/>
  <c r="L70"/>
  <c r="L76"/>
  <c r="L129"/>
  <c r="L130"/>
  <c r="L156"/>
  <c r="L207"/>
  <c r="L208"/>
  <c r="L217"/>
  <c r="L225"/>
  <c r="L226"/>
  <c r="J360"/>
  <c r="L360" s="1"/>
  <c r="J359"/>
  <c r="L359" s="1"/>
  <c r="H330"/>
  <c r="J330" s="1"/>
  <c r="L330" s="1"/>
  <c r="J329"/>
  <c r="L329" s="1"/>
  <c r="H328"/>
  <c r="J328" s="1"/>
  <c r="L328" s="1"/>
  <c r="J327"/>
  <c r="L327" s="1"/>
  <c r="H284"/>
  <c r="J284" s="1"/>
  <c r="L284" s="1"/>
  <c r="J283"/>
  <c r="L283" s="1"/>
  <c r="H282"/>
  <c r="J282" s="1"/>
  <c r="L282" s="1"/>
  <c r="J281"/>
  <c r="L281" s="1"/>
  <c r="H206"/>
  <c r="J206" s="1"/>
  <c r="L206" s="1"/>
  <c r="J205"/>
  <c r="L205" s="1"/>
  <c r="H204"/>
  <c r="J204" s="1"/>
  <c r="L204" s="1"/>
  <c r="J203"/>
  <c r="L203" s="1"/>
  <c r="H126"/>
  <c r="J126" s="1"/>
  <c r="L126" s="1"/>
  <c r="J125"/>
  <c r="L125" s="1"/>
  <c r="H124"/>
  <c r="J124" s="1"/>
  <c r="L124" s="1"/>
  <c r="J123"/>
  <c r="L123" s="1"/>
  <c r="H59"/>
  <c r="J59" s="1"/>
  <c r="L59" s="1"/>
  <c r="J58"/>
  <c r="L58" s="1"/>
  <c r="H57"/>
  <c r="J57" s="1"/>
  <c r="L57" s="1"/>
  <c r="J56"/>
  <c r="L56" s="1"/>
  <c r="I127"/>
  <c r="M281" l="1"/>
  <c r="M360"/>
  <c r="M359"/>
  <c r="M330"/>
  <c r="M329"/>
  <c r="M328"/>
  <c r="M327"/>
  <c r="M284"/>
  <c r="M283"/>
  <c r="M282"/>
  <c r="M206"/>
  <c r="M205"/>
  <c r="M204"/>
  <c r="M203"/>
  <c r="M125"/>
  <c r="M126"/>
  <c r="M124"/>
  <c r="M123"/>
  <c r="M58"/>
  <c r="M59"/>
  <c r="M57"/>
  <c r="M56"/>
  <c r="K70"/>
  <c r="M11" l="1"/>
  <c r="M60"/>
  <c r="M61"/>
  <c r="M69"/>
  <c r="M70"/>
  <c r="M76"/>
  <c r="M129"/>
  <c r="M130"/>
  <c r="M156"/>
  <c r="M207"/>
  <c r="M208"/>
  <c r="M217"/>
  <c r="M225"/>
  <c r="M226"/>
  <c r="I335"/>
  <c r="J335" s="1"/>
  <c r="J340"/>
  <c r="L340" s="1"/>
  <c r="J341"/>
  <c r="L341" s="1"/>
  <c r="J342"/>
  <c r="L342" s="1"/>
  <c r="J343"/>
  <c r="L343" s="1"/>
  <c r="J344"/>
  <c r="L344" s="1"/>
  <c r="J345"/>
  <c r="L345" s="1"/>
  <c r="J346"/>
  <c r="L346" s="1"/>
  <c r="J347"/>
  <c r="L347" s="1"/>
  <c r="J348"/>
  <c r="L348" s="1"/>
  <c r="J349"/>
  <c r="L349" s="1"/>
  <c r="J350"/>
  <c r="L350" s="1"/>
  <c r="J351"/>
  <c r="L351" s="1"/>
  <c r="J352"/>
  <c r="L352" s="1"/>
  <c r="J353"/>
  <c r="L353" s="1"/>
  <c r="J354"/>
  <c r="L354" s="1"/>
  <c r="J355"/>
  <c r="L355" s="1"/>
  <c r="J356"/>
  <c r="L356" s="1"/>
  <c r="J357"/>
  <c r="L357" s="1"/>
  <c r="J358"/>
  <c r="L358" s="1"/>
  <c r="J339"/>
  <c r="L339" s="1"/>
  <c r="K335" l="1"/>
  <c r="L335"/>
  <c r="M335" s="1"/>
  <c r="M344"/>
  <c r="M341"/>
  <c r="M355"/>
  <c r="M340"/>
  <c r="M352"/>
  <c r="M343"/>
  <c r="M342"/>
  <c r="M354"/>
  <c r="M356"/>
  <c r="M353"/>
  <c r="M357"/>
  <c r="M350"/>
  <c r="M349"/>
  <c r="M348"/>
  <c r="M347"/>
  <c r="M346"/>
  <c r="M358"/>
  <c r="M345"/>
  <c r="M339"/>
  <c r="M351"/>
  <c r="E371"/>
  <c r="O402" l="1"/>
  <c r="I402"/>
  <c r="I403" s="1"/>
  <c r="O397"/>
  <c r="O398" s="1"/>
  <c r="N397"/>
  <c r="N398" s="1"/>
  <c r="J397"/>
  <c r="J398" s="1"/>
  <c r="I397"/>
  <c r="I398" s="1"/>
  <c r="O392"/>
  <c r="O393" s="1"/>
  <c r="N392"/>
  <c r="N393" s="1"/>
  <c r="J392"/>
  <c r="J393" s="1"/>
  <c r="I392"/>
  <c r="I393" s="1"/>
  <c r="O387"/>
  <c r="O388" s="1"/>
  <c r="N387"/>
  <c r="N388" s="1"/>
  <c r="J387"/>
  <c r="J388" s="1"/>
  <c r="I387"/>
  <c r="I388" s="1"/>
  <c r="O382"/>
  <c r="N382"/>
  <c r="J382"/>
  <c r="I382"/>
  <c r="I383" s="1"/>
  <c r="O377"/>
  <c r="O378" s="1"/>
  <c r="N377"/>
  <c r="N378" s="1"/>
  <c r="J377"/>
  <c r="J378" s="1"/>
  <c r="I377"/>
  <c r="I378" s="1"/>
  <c r="N372"/>
  <c r="O372"/>
  <c r="H326"/>
  <c r="J326" s="1"/>
  <c r="L326" s="1"/>
  <c r="J325"/>
  <c r="L325" s="1"/>
  <c r="H324"/>
  <c r="J324" s="1"/>
  <c r="L324" s="1"/>
  <c r="J323"/>
  <c r="L323" s="1"/>
  <c r="H322"/>
  <c r="J322" s="1"/>
  <c r="L322" s="1"/>
  <c r="J321"/>
  <c r="L321" s="1"/>
  <c r="H320"/>
  <c r="J320" s="1"/>
  <c r="L320" s="1"/>
  <c r="J319"/>
  <c r="L319" s="1"/>
  <c r="H318"/>
  <c r="J318" s="1"/>
  <c r="L318" s="1"/>
  <c r="J317"/>
  <c r="L317" s="1"/>
  <c r="H316"/>
  <c r="J316" s="1"/>
  <c r="L316" s="1"/>
  <c r="J315"/>
  <c r="L315" s="1"/>
  <c r="H314"/>
  <c r="J314" s="1"/>
  <c r="L314" s="1"/>
  <c r="J313"/>
  <c r="L313" s="1"/>
  <c r="H312"/>
  <c r="J312" s="1"/>
  <c r="L312" s="1"/>
  <c r="J311"/>
  <c r="L311" s="1"/>
  <c r="H310"/>
  <c r="J310" s="1"/>
  <c r="L310" s="1"/>
  <c r="J309"/>
  <c r="L309" s="1"/>
  <c r="H308"/>
  <c r="J308" s="1"/>
  <c r="L308" s="1"/>
  <c r="J307"/>
  <c r="L307" s="1"/>
  <c r="H306"/>
  <c r="J306" s="1"/>
  <c r="L306" s="1"/>
  <c r="J305"/>
  <c r="L305" s="1"/>
  <c r="H304"/>
  <c r="J304" s="1"/>
  <c r="L304" s="1"/>
  <c r="J303"/>
  <c r="L303" s="1"/>
  <c r="H302"/>
  <c r="J302" s="1"/>
  <c r="L302" s="1"/>
  <c r="J301"/>
  <c r="L301" s="1"/>
  <c r="H300"/>
  <c r="J300" s="1"/>
  <c r="L300" s="1"/>
  <c r="J299"/>
  <c r="L299" s="1"/>
  <c r="H298"/>
  <c r="J298" s="1"/>
  <c r="L298" s="1"/>
  <c r="J297"/>
  <c r="L297" s="1"/>
  <c r="H296"/>
  <c r="J296" s="1"/>
  <c r="L296" s="1"/>
  <c r="J295"/>
  <c r="L295" s="1"/>
  <c r="H294"/>
  <c r="J294" s="1"/>
  <c r="L294" s="1"/>
  <c r="J293"/>
  <c r="L293" s="1"/>
  <c r="H292"/>
  <c r="J292" s="1"/>
  <c r="L292" s="1"/>
  <c r="J291"/>
  <c r="L291" s="1"/>
  <c r="H290"/>
  <c r="J290" s="1"/>
  <c r="L290" s="1"/>
  <c r="J289"/>
  <c r="L289" s="1"/>
  <c r="H288"/>
  <c r="J288" s="1"/>
  <c r="L288" s="1"/>
  <c r="J287"/>
  <c r="L287" s="1"/>
  <c r="H286"/>
  <c r="J286" s="1"/>
  <c r="L286" s="1"/>
  <c r="J285"/>
  <c r="L285" s="1"/>
  <c r="H280"/>
  <c r="J280" s="1"/>
  <c r="L280" s="1"/>
  <c r="H278"/>
  <c r="J278" s="1"/>
  <c r="L278" s="1"/>
  <c r="H276"/>
  <c r="J276" s="1"/>
  <c r="L276" s="1"/>
  <c r="H274"/>
  <c r="J274" s="1"/>
  <c r="L274" s="1"/>
  <c r="H272"/>
  <c r="J272" s="1"/>
  <c r="L272" s="1"/>
  <c r="H270"/>
  <c r="J270" s="1"/>
  <c r="L270" s="1"/>
  <c r="H268"/>
  <c r="J268" s="1"/>
  <c r="L268" s="1"/>
  <c r="H266"/>
  <c r="J266" s="1"/>
  <c r="L266" s="1"/>
  <c r="H264"/>
  <c r="J264" s="1"/>
  <c r="L264" s="1"/>
  <c r="H262"/>
  <c r="J262" s="1"/>
  <c r="L262" s="1"/>
  <c r="H260"/>
  <c r="J260" s="1"/>
  <c r="L260" s="1"/>
  <c r="H258"/>
  <c r="J258" s="1"/>
  <c r="L258" s="1"/>
  <c r="H256"/>
  <c r="J256" s="1"/>
  <c r="L256" s="1"/>
  <c r="H254"/>
  <c r="J254" s="1"/>
  <c r="L254" s="1"/>
  <c r="H252"/>
  <c r="J252" s="1"/>
  <c r="L252" s="1"/>
  <c r="H250"/>
  <c r="J250" s="1"/>
  <c r="L250" s="1"/>
  <c r="H248"/>
  <c r="J248" s="1"/>
  <c r="L248" s="1"/>
  <c r="H246"/>
  <c r="J246" s="1"/>
  <c r="L246" s="1"/>
  <c r="H244"/>
  <c r="J244" s="1"/>
  <c r="L244" s="1"/>
  <c r="H242"/>
  <c r="J242" s="1"/>
  <c r="L242" s="1"/>
  <c r="J279"/>
  <c r="L279" s="1"/>
  <c r="J277"/>
  <c r="L277" s="1"/>
  <c r="J275"/>
  <c r="L275" s="1"/>
  <c r="J273"/>
  <c r="L273" s="1"/>
  <c r="J271"/>
  <c r="L271" s="1"/>
  <c r="J269"/>
  <c r="L269" s="1"/>
  <c r="J267"/>
  <c r="L267" s="1"/>
  <c r="J265"/>
  <c r="L265" s="1"/>
  <c r="J263"/>
  <c r="L263" s="1"/>
  <c r="J261"/>
  <c r="L261" s="1"/>
  <c r="J259"/>
  <c r="L259" s="1"/>
  <c r="J257"/>
  <c r="L257" s="1"/>
  <c r="J255"/>
  <c r="L255" s="1"/>
  <c r="J253"/>
  <c r="L253" s="1"/>
  <c r="J251"/>
  <c r="L251" s="1"/>
  <c r="J249"/>
  <c r="L249" s="1"/>
  <c r="J247"/>
  <c r="L247" s="1"/>
  <c r="J245"/>
  <c r="L245" s="1"/>
  <c r="J243"/>
  <c r="L243" s="1"/>
  <c r="J241"/>
  <c r="L241" s="1"/>
  <c r="H240"/>
  <c r="J240" s="1"/>
  <c r="L240" s="1"/>
  <c r="J239"/>
  <c r="L239" s="1"/>
  <c r="H202"/>
  <c r="J202" s="1"/>
  <c r="L202" s="1"/>
  <c r="H200"/>
  <c r="J200" s="1"/>
  <c r="L200" s="1"/>
  <c r="H198"/>
  <c r="J198" s="1"/>
  <c r="L198" s="1"/>
  <c r="H196"/>
  <c r="J196" s="1"/>
  <c r="L196" s="1"/>
  <c r="H194"/>
  <c r="J194" s="1"/>
  <c r="L194" s="1"/>
  <c r="H192"/>
  <c r="J192" s="1"/>
  <c r="L192" s="1"/>
  <c r="H190"/>
  <c r="J190" s="1"/>
  <c r="L190" s="1"/>
  <c r="H188"/>
  <c r="J188" s="1"/>
  <c r="L188" s="1"/>
  <c r="H186"/>
  <c r="J186" s="1"/>
  <c r="L186" s="1"/>
  <c r="H184"/>
  <c r="J184" s="1"/>
  <c r="L184" s="1"/>
  <c r="H182"/>
  <c r="J182" s="1"/>
  <c r="L182" s="1"/>
  <c r="H180"/>
  <c r="J180" s="1"/>
  <c r="L180" s="1"/>
  <c r="H178"/>
  <c r="J178" s="1"/>
  <c r="L178" s="1"/>
  <c r="H176"/>
  <c r="J176" s="1"/>
  <c r="L176" s="1"/>
  <c r="H174"/>
  <c r="J174" s="1"/>
  <c r="L174" s="1"/>
  <c r="H172"/>
  <c r="J172" s="1"/>
  <c r="L172" s="1"/>
  <c r="H170"/>
  <c r="J170" s="1"/>
  <c r="L170" s="1"/>
  <c r="H168"/>
  <c r="J168" s="1"/>
  <c r="L168" s="1"/>
  <c r="H166"/>
  <c r="J166" s="1"/>
  <c r="L166" s="1"/>
  <c r="H164"/>
  <c r="J164" s="1"/>
  <c r="L164" s="1"/>
  <c r="J201"/>
  <c r="L201" s="1"/>
  <c r="J199"/>
  <c r="L199" s="1"/>
  <c r="J197"/>
  <c r="L197" s="1"/>
  <c r="J195"/>
  <c r="L195" s="1"/>
  <c r="J193"/>
  <c r="L193" s="1"/>
  <c r="J191"/>
  <c r="L191" s="1"/>
  <c r="J189"/>
  <c r="L189" s="1"/>
  <c r="J187"/>
  <c r="L187" s="1"/>
  <c r="J185"/>
  <c r="L185" s="1"/>
  <c r="J183"/>
  <c r="L183" s="1"/>
  <c r="J181"/>
  <c r="L181" s="1"/>
  <c r="J179"/>
  <c r="L179" s="1"/>
  <c r="J177"/>
  <c r="L177" s="1"/>
  <c r="J175"/>
  <c r="L175" s="1"/>
  <c r="J173"/>
  <c r="L173" s="1"/>
  <c r="J171"/>
  <c r="L171" s="1"/>
  <c r="J169"/>
  <c r="L169" s="1"/>
  <c r="J167"/>
  <c r="L167" s="1"/>
  <c r="J165"/>
  <c r="L165" s="1"/>
  <c r="J163"/>
  <c r="L163" s="1"/>
  <c r="H162"/>
  <c r="J162" s="1"/>
  <c r="L162" s="1"/>
  <c r="J161"/>
  <c r="L161" s="1"/>
  <c r="H122"/>
  <c r="J122" s="1"/>
  <c r="L122" s="1"/>
  <c r="J121"/>
  <c r="L121" s="1"/>
  <c r="H120"/>
  <c r="J120" s="1"/>
  <c r="L120" s="1"/>
  <c r="J119"/>
  <c r="L119" s="1"/>
  <c r="H118"/>
  <c r="J118" s="1"/>
  <c r="L118" s="1"/>
  <c r="J117"/>
  <c r="L117" s="1"/>
  <c r="H116"/>
  <c r="J116" s="1"/>
  <c r="L116" s="1"/>
  <c r="J115"/>
  <c r="L115" s="1"/>
  <c r="H114"/>
  <c r="J114" s="1"/>
  <c r="L114" s="1"/>
  <c r="J113"/>
  <c r="L113" s="1"/>
  <c r="H112"/>
  <c r="J112" s="1"/>
  <c r="L112" s="1"/>
  <c r="J111"/>
  <c r="L111" s="1"/>
  <c r="H110"/>
  <c r="J110" s="1"/>
  <c r="L110" s="1"/>
  <c r="J109"/>
  <c r="L109" s="1"/>
  <c r="H108"/>
  <c r="J108" s="1"/>
  <c r="L108" s="1"/>
  <c r="J107"/>
  <c r="L107" s="1"/>
  <c r="H106"/>
  <c r="J106" s="1"/>
  <c r="L106" s="1"/>
  <c r="J105"/>
  <c r="L105" s="1"/>
  <c r="H104"/>
  <c r="J104" s="1"/>
  <c r="L104" s="1"/>
  <c r="J103"/>
  <c r="L103" s="1"/>
  <c r="H102"/>
  <c r="J102" s="1"/>
  <c r="L102" s="1"/>
  <c r="J101"/>
  <c r="L101" s="1"/>
  <c r="H100"/>
  <c r="J100" s="1"/>
  <c r="L100" s="1"/>
  <c r="J99"/>
  <c r="L99" s="1"/>
  <c r="H98"/>
  <c r="J98" s="1"/>
  <c r="L98" s="1"/>
  <c r="J97"/>
  <c r="L97" s="1"/>
  <c r="H96"/>
  <c r="J96" s="1"/>
  <c r="L96" s="1"/>
  <c r="J95"/>
  <c r="L95" s="1"/>
  <c r="H94"/>
  <c r="J94" s="1"/>
  <c r="L94" s="1"/>
  <c r="J93"/>
  <c r="L93" s="1"/>
  <c r="H92"/>
  <c r="J92" s="1"/>
  <c r="L92" s="1"/>
  <c r="J91"/>
  <c r="L91" s="1"/>
  <c r="H90"/>
  <c r="J90" s="1"/>
  <c r="L90" s="1"/>
  <c r="J89"/>
  <c r="L89" s="1"/>
  <c r="H88"/>
  <c r="J88" s="1"/>
  <c r="L88" s="1"/>
  <c r="J87"/>
  <c r="L87" s="1"/>
  <c r="H86"/>
  <c r="J86" s="1"/>
  <c r="L86" s="1"/>
  <c r="J85"/>
  <c r="L85" s="1"/>
  <c r="H84"/>
  <c r="J84" s="1"/>
  <c r="L84" s="1"/>
  <c r="J83"/>
  <c r="L83" s="1"/>
  <c r="H82"/>
  <c r="J82" s="1"/>
  <c r="L82" s="1"/>
  <c r="J81"/>
  <c r="L81" s="1"/>
  <c r="H55"/>
  <c r="J55" s="1"/>
  <c r="L55" s="1"/>
  <c r="J54"/>
  <c r="L54" s="1"/>
  <c r="H53"/>
  <c r="J53" s="1"/>
  <c r="L53" s="1"/>
  <c r="J52"/>
  <c r="L52" s="1"/>
  <c r="H51"/>
  <c r="J51" s="1"/>
  <c r="L51" s="1"/>
  <c r="J50"/>
  <c r="L50" s="1"/>
  <c r="H49"/>
  <c r="J49" s="1"/>
  <c r="L49" s="1"/>
  <c r="J48"/>
  <c r="L48" s="1"/>
  <c r="H47"/>
  <c r="J47" s="1"/>
  <c r="L47" s="1"/>
  <c r="J46"/>
  <c r="L46" s="1"/>
  <c r="H45"/>
  <c r="J45" s="1"/>
  <c r="L45" s="1"/>
  <c r="J44"/>
  <c r="L44" s="1"/>
  <c r="H43"/>
  <c r="J43" s="1"/>
  <c r="L43" s="1"/>
  <c r="J42"/>
  <c r="L42" s="1"/>
  <c r="H41"/>
  <c r="J41" s="1"/>
  <c r="L41" s="1"/>
  <c r="J40"/>
  <c r="L40" s="1"/>
  <c r="H39"/>
  <c r="J39" s="1"/>
  <c r="L39" s="1"/>
  <c r="J38"/>
  <c r="L38" s="1"/>
  <c r="H37"/>
  <c r="J37" s="1"/>
  <c r="L37" s="1"/>
  <c r="J36"/>
  <c r="L36" s="1"/>
  <c r="H35"/>
  <c r="J35" s="1"/>
  <c r="L35" s="1"/>
  <c r="J34"/>
  <c r="L34" s="1"/>
  <c r="H33"/>
  <c r="J33" s="1"/>
  <c r="L33" s="1"/>
  <c r="J32"/>
  <c r="L32" s="1"/>
  <c r="H31"/>
  <c r="J31" s="1"/>
  <c r="L31" s="1"/>
  <c r="J30"/>
  <c r="L30" s="1"/>
  <c r="H29"/>
  <c r="J29" s="1"/>
  <c r="L29" s="1"/>
  <c r="J28"/>
  <c r="L28" s="1"/>
  <c r="H27"/>
  <c r="J27" s="1"/>
  <c r="L27" s="1"/>
  <c r="J26"/>
  <c r="L26" s="1"/>
  <c r="H25"/>
  <c r="J25" s="1"/>
  <c r="L25" s="1"/>
  <c r="J24"/>
  <c r="L24" s="1"/>
  <c r="H23"/>
  <c r="J23" s="1"/>
  <c r="L23" s="1"/>
  <c r="J22"/>
  <c r="L22" s="1"/>
  <c r="H21"/>
  <c r="J21" s="1"/>
  <c r="L21" s="1"/>
  <c r="J20"/>
  <c r="L20" s="1"/>
  <c r="H19"/>
  <c r="J19" s="1"/>
  <c r="L19" s="1"/>
  <c r="J18"/>
  <c r="L18" s="1"/>
  <c r="H17"/>
  <c r="J17" s="1"/>
  <c r="L17" s="1"/>
  <c r="J16"/>
  <c r="L16" s="1"/>
  <c r="I68"/>
  <c r="J68" s="1"/>
  <c r="I128"/>
  <c r="J128" s="1"/>
  <c r="I75"/>
  <c r="J75" s="1"/>
  <c r="I67"/>
  <c r="J67" s="1"/>
  <c r="L67" s="1"/>
  <c r="K75" l="1"/>
  <c r="L75"/>
  <c r="M75" s="1"/>
  <c r="K128"/>
  <c r="L128"/>
  <c r="M128" s="1"/>
  <c r="K68"/>
  <c r="L68"/>
  <c r="M68" s="1"/>
  <c r="K67"/>
  <c r="D9" i="2"/>
  <c r="M176" i="1"/>
  <c r="M180"/>
  <c r="M325"/>
  <c r="M46"/>
  <c r="M84"/>
  <c r="M20"/>
  <c r="M326"/>
  <c r="M34"/>
  <c r="M297"/>
  <c r="M36"/>
  <c r="M315"/>
  <c r="M86"/>
  <c r="M87"/>
  <c r="M241"/>
  <c r="M285"/>
  <c r="M301"/>
  <c r="M202"/>
  <c r="M100"/>
  <c r="M163"/>
  <c r="M102"/>
  <c r="M313"/>
  <c r="M162"/>
  <c r="M254"/>
  <c r="M240"/>
  <c r="M184"/>
  <c r="M104"/>
  <c r="M40"/>
  <c r="M197"/>
  <c r="M245"/>
  <c r="M273"/>
  <c r="M262"/>
  <c r="M287"/>
  <c r="M303"/>
  <c r="M83"/>
  <c r="M19"/>
  <c r="M252"/>
  <c r="M239"/>
  <c r="M23"/>
  <c r="M286"/>
  <c r="M51"/>
  <c r="M247"/>
  <c r="M264"/>
  <c r="M288"/>
  <c r="M304"/>
  <c r="M161"/>
  <c r="M35"/>
  <c r="M280"/>
  <c r="M193"/>
  <c r="M103"/>
  <c r="M260"/>
  <c r="M117"/>
  <c r="M317"/>
  <c r="M276"/>
  <c r="M278"/>
  <c r="M113"/>
  <c r="M21"/>
  <c r="M165"/>
  <c r="M38"/>
  <c r="M167"/>
  <c r="M88"/>
  <c r="M243"/>
  <c r="M171"/>
  <c r="M42"/>
  <c r="M192"/>
  <c r="M43"/>
  <c r="M251"/>
  <c r="M277"/>
  <c r="M268"/>
  <c r="M290"/>
  <c r="M306"/>
  <c r="M318"/>
  <c r="M265"/>
  <c r="M300"/>
  <c r="M25"/>
  <c r="M52"/>
  <c r="M305"/>
  <c r="M67"/>
  <c r="M164"/>
  <c r="M279"/>
  <c r="M270"/>
  <c r="M291"/>
  <c r="M307"/>
  <c r="M319"/>
  <c r="M323"/>
  <c r="M178"/>
  <c r="M299"/>
  <c r="M114"/>
  <c r="M258"/>
  <c r="M186"/>
  <c r="M105"/>
  <c r="M190"/>
  <c r="M107"/>
  <c r="M249"/>
  <c r="M118"/>
  <c r="M93"/>
  <c r="M179"/>
  <c r="M55"/>
  <c r="M110"/>
  <c r="M120"/>
  <c r="M181"/>
  <c r="M166"/>
  <c r="M194"/>
  <c r="M255"/>
  <c r="M292"/>
  <c r="M308"/>
  <c r="M320"/>
  <c r="M250"/>
  <c r="M314"/>
  <c r="M101"/>
  <c r="M37"/>
  <c r="M316"/>
  <c r="M39"/>
  <c r="M271"/>
  <c r="M89"/>
  <c r="M106"/>
  <c r="M175"/>
  <c r="M289"/>
  <c r="M92"/>
  <c r="M253"/>
  <c r="M30"/>
  <c r="M95"/>
  <c r="M111"/>
  <c r="M121"/>
  <c r="M183"/>
  <c r="M168"/>
  <c r="M196"/>
  <c r="M257"/>
  <c r="M242"/>
  <c r="M293"/>
  <c r="M309"/>
  <c r="M298"/>
  <c r="M48"/>
  <c r="M256"/>
  <c r="M195"/>
  <c r="M169"/>
  <c r="M24"/>
  <c r="M90"/>
  <c r="M173"/>
  <c r="M91"/>
  <c r="M275"/>
  <c r="M108"/>
  <c r="M44"/>
  <c r="M94"/>
  <c r="M96"/>
  <c r="M112"/>
  <c r="M122"/>
  <c r="M185"/>
  <c r="M170"/>
  <c r="M259"/>
  <c r="M244"/>
  <c r="M272"/>
  <c r="M294"/>
  <c r="M310"/>
  <c r="M99"/>
  <c r="M47"/>
  <c r="M267"/>
  <c r="M269"/>
  <c r="M182"/>
  <c r="M116"/>
  <c r="M50"/>
  <c r="M188"/>
  <c r="M266"/>
  <c r="M53"/>
  <c r="M28"/>
  <c r="M119"/>
  <c r="M29"/>
  <c r="M31"/>
  <c r="M16"/>
  <c r="M32"/>
  <c r="M81"/>
  <c r="M97"/>
  <c r="M187"/>
  <c r="M172"/>
  <c r="M198"/>
  <c r="M261"/>
  <c r="M246"/>
  <c r="M274"/>
  <c r="M295"/>
  <c r="M311"/>
  <c r="M321"/>
  <c r="M18"/>
  <c r="M191"/>
  <c r="M324"/>
  <c r="M85"/>
  <c r="M49"/>
  <c r="M22"/>
  <c r="M115"/>
  <c r="M302"/>
  <c r="M41"/>
  <c r="M199"/>
  <c r="M26"/>
  <c r="M201"/>
  <c r="M27"/>
  <c r="M177"/>
  <c r="M54"/>
  <c r="M109"/>
  <c r="M45"/>
  <c r="M17"/>
  <c r="M33"/>
  <c r="M82"/>
  <c r="M98"/>
  <c r="M189"/>
  <c r="M174"/>
  <c r="M200"/>
  <c r="M263"/>
  <c r="M248"/>
  <c r="M296"/>
  <c r="M312"/>
  <c r="M322"/>
  <c r="J338"/>
  <c r="L338" s="1"/>
  <c r="O373"/>
  <c r="I338"/>
  <c r="N373"/>
  <c r="J215"/>
  <c r="M338" l="1"/>
  <c r="K215"/>
  <c r="L215"/>
  <c r="M215" s="1"/>
  <c r="H74"/>
  <c r="J74" s="1"/>
  <c r="L74" s="1"/>
  <c r="J73"/>
  <c r="L73" s="1"/>
  <c r="I10"/>
  <c r="D4" i="2" s="1"/>
  <c r="J9" i="1"/>
  <c r="L9" l="1"/>
  <c r="M9" s="1"/>
  <c r="M74"/>
  <c r="M73"/>
  <c r="J8"/>
  <c r="H231"/>
  <c r="C76"/>
  <c r="C7"/>
  <c r="L8" l="1"/>
  <c r="M8" s="1"/>
  <c r="I216"/>
  <c r="H9" i="4"/>
  <c r="H232" i="1"/>
  <c r="J232" s="1"/>
  <c r="L232" s="1"/>
  <c r="M232" l="1"/>
  <c r="J231"/>
  <c r="L231" s="1"/>
  <c r="M231" l="1"/>
  <c r="H160"/>
  <c r="J160" s="1"/>
  <c r="L160" s="1"/>
  <c r="J159"/>
  <c r="L159" s="1"/>
  <c r="H13" i="4"/>
  <c r="J238" i="1"/>
  <c r="L238" s="1"/>
  <c r="J237"/>
  <c r="L237" s="1"/>
  <c r="J234"/>
  <c r="L234" s="1"/>
  <c r="J233"/>
  <c r="L233" s="1"/>
  <c r="C217"/>
  <c r="J224"/>
  <c r="H219"/>
  <c r="J219" s="1"/>
  <c r="L219" s="1"/>
  <c r="J218"/>
  <c r="L218" s="1"/>
  <c r="H212"/>
  <c r="H210"/>
  <c r="C208"/>
  <c r="C207"/>
  <c r="J216"/>
  <c r="J14"/>
  <c r="L14" s="1"/>
  <c r="H13"/>
  <c r="J13" s="1"/>
  <c r="L13" s="1"/>
  <c r="J12"/>
  <c r="L12" s="1"/>
  <c r="K224" l="1"/>
  <c r="L224"/>
  <c r="M224" s="1"/>
  <c r="K216"/>
  <c r="L216"/>
  <c r="M219"/>
  <c r="M12"/>
  <c r="M237"/>
  <c r="M13"/>
  <c r="M159"/>
  <c r="M216"/>
  <c r="M218"/>
  <c r="M233"/>
  <c r="M234"/>
  <c r="M238"/>
  <c r="M14"/>
  <c r="M160"/>
  <c r="D8" i="2"/>
  <c r="D7"/>
  <c r="J222" i="1"/>
  <c r="L222" s="1"/>
  <c r="H223"/>
  <c r="J223" s="1"/>
  <c r="L223" s="1"/>
  <c r="J220"/>
  <c r="L220" s="1"/>
  <c r="H221"/>
  <c r="J221" s="1"/>
  <c r="L221" s="1"/>
  <c r="H15"/>
  <c r="J15" s="1"/>
  <c r="L15" s="1"/>
  <c r="H158"/>
  <c r="J157"/>
  <c r="L157" s="1"/>
  <c r="C130"/>
  <c r="C60"/>
  <c r="H7" i="4"/>
  <c r="J79" i="1"/>
  <c r="L79" s="1"/>
  <c r="J80"/>
  <c r="L80" s="1"/>
  <c r="J77"/>
  <c r="L77" s="1"/>
  <c r="C61"/>
  <c r="J66"/>
  <c r="H63"/>
  <c r="J63" s="1"/>
  <c r="L63" s="1"/>
  <c r="J62"/>
  <c r="L62" s="1"/>
  <c r="H4" i="4"/>
  <c r="K66" i="1" l="1"/>
  <c r="L66"/>
  <c r="M66" s="1"/>
  <c r="M80"/>
  <c r="M157"/>
  <c r="M79"/>
  <c r="M77"/>
  <c r="M221"/>
  <c r="M62"/>
  <c r="M223"/>
  <c r="M15"/>
  <c r="M220"/>
  <c r="M63"/>
  <c r="M222"/>
  <c r="D5" i="2"/>
  <c r="J214" i="1"/>
  <c r="L214" s="1"/>
  <c r="J213"/>
  <c r="L213" s="1"/>
  <c r="J158"/>
  <c r="L158" s="1"/>
  <c r="J78"/>
  <c r="L78" s="1"/>
  <c r="H334"/>
  <c r="J334" s="1"/>
  <c r="L334" s="1"/>
  <c r="C11"/>
  <c r="H16" i="4"/>
  <c r="H12"/>
  <c r="H11"/>
  <c r="H18"/>
  <c r="H17"/>
  <c r="H15"/>
  <c r="H14"/>
  <c r="H10"/>
  <c r="H8"/>
  <c r="H6"/>
  <c r="H5"/>
  <c r="C226" i="1"/>
  <c r="C225"/>
  <c r="H132"/>
  <c r="J132" s="1"/>
  <c r="L132" s="1"/>
  <c r="J212"/>
  <c r="L212" s="1"/>
  <c r="J211"/>
  <c r="L211" s="1"/>
  <c r="C129"/>
  <c r="C6"/>
  <c r="J10"/>
  <c r="A4" i="2"/>
  <c r="J332" i="1"/>
  <c r="L332" s="1"/>
  <c r="J331"/>
  <c r="L331" s="1"/>
  <c r="J230"/>
  <c r="L230" s="1"/>
  <c r="J229"/>
  <c r="L229" s="1"/>
  <c r="J228"/>
  <c r="L228" s="1"/>
  <c r="J227"/>
  <c r="L227" s="1"/>
  <c r="J210"/>
  <c r="L210" s="1"/>
  <c r="J209"/>
  <c r="L209" s="1"/>
  <c r="J131"/>
  <c r="L131" s="1"/>
  <c r="J127"/>
  <c r="L127" s="1"/>
  <c r="K10" l="1"/>
  <c r="L10"/>
  <c r="M10" s="1"/>
  <c r="M132"/>
  <c r="M78"/>
  <c r="M158"/>
  <c r="M213"/>
  <c r="M230"/>
  <c r="M131"/>
  <c r="M209"/>
  <c r="M210"/>
  <c r="M227"/>
  <c r="M228"/>
  <c r="M214"/>
  <c r="M229"/>
  <c r="M331"/>
  <c r="M332"/>
  <c r="M211"/>
  <c r="K127"/>
  <c r="D6" i="2"/>
  <c r="D12" s="1"/>
  <c r="M212" i="1"/>
  <c r="M334"/>
  <c r="M127"/>
  <c r="I362"/>
  <c r="I372"/>
  <c r="I336" s="1"/>
  <c r="J336" s="1"/>
  <c r="L336" s="1"/>
  <c r="J372"/>
  <c r="J333"/>
  <c r="L333" s="1"/>
  <c r="K361" l="1"/>
  <c r="M333"/>
  <c r="M336"/>
  <c r="I337"/>
  <c r="J337" s="1"/>
  <c r="L337" s="1"/>
  <c r="L361" s="1"/>
  <c r="L362" s="1"/>
  <c r="J373"/>
  <c r="I363"/>
  <c r="I364" s="1"/>
  <c r="J364" s="1"/>
  <c r="N365" s="1"/>
  <c r="I367"/>
  <c r="J367" s="1"/>
  <c r="J361" l="1"/>
  <c r="J362" s="1"/>
  <c r="M337" l="1"/>
  <c r="M361" s="1"/>
</calcChain>
</file>

<file path=xl/comments1.xml><?xml version="1.0" encoding="utf-8"?>
<comments xmlns="http://schemas.openxmlformats.org/spreadsheetml/2006/main">
  <authors>
    <author>Roxana Dobrin</author>
    <author>SV</author>
  </authors>
  <commentList>
    <comment ref="E127" authorId="0">
      <text>
        <r>
          <rPr>
            <b/>
            <sz val="9"/>
            <color indexed="81"/>
            <rFont val="Segoe UI"/>
            <family val="2"/>
          </rPr>
          <t>Roxana Dobrin:</t>
        </r>
        <r>
          <rPr>
            <sz val="9"/>
            <color indexed="81"/>
            <rFont val="Segoe UI"/>
            <family val="2"/>
          </rPr>
          <t xml:space="preserve">
Partener?</t>
        </r>
      </text>
    </comment>
    <comment ref="I127" authorId="1">
      <text>
        <r>
          <rPr>
            <b/>
            <sz val="9"/>
            <color indexed="81"/>
            <rFont val="Tahoma"/>
            <family val="2"/>
          </rPr>
          <t>SV:</t>
        </r>
        <r>
          <rPr>
            <sz val="9"/>
            <color indexed="81"/>
            <rFont val="Tahoma"/>
            <family val="2"/>
          </rPr>
          <t xml:space="preserve">
cost unitar - GS "Tine pasul", pag. 31</t>
        </r>
      </text>
    </comment>
  </commentList>
</comments>
</file>

<file path=xl/sharedStrings.xml><?xml version="1.0" encoding="utf-8"?>
<sst xmlns="http://schemas.openxmlformats.org/spreadsheetml/2006/main" count="3710" uniqueCount="344">
  <si>
    <t>ACTIVITATI</t>
  </si>
  <si>
    <t>U.M</t>
  </si>
  <si>
    <t>Cantitate</t>
  </si>
  <si>
    <t>Justificare</t>
  </si>
  <si>
    <t>Tip incadrare cheltuiala
(directe sau indirecte)</t>
  </si>
  <si>
    <t xml:space="preserve">Categoria de cheltuiala
</t>
  </si>
  <si>
    <t xml:space="preserve">Produs/Serviciu
</t>
  </si>
  <si>
    <t>A1</t>
  </si>
  <si>
    <t>A2</t>
  </si>
  <si>
    <t>luna</t>
  </si>
  <si>
    <t>pachet</t>
  </si>
  <si>
    <t>serviciu</t>
  </si>
  <si>
    <t>indirecte</t>
  </si>
  <si>
    <t>ore</t>
  </si>
  <si>
    <t>directe</t>
  </si>
  <si>
    <t>A.3.1</t>
  </si>
  <si>
    <t>A.4.1</t>
  </si>
  <si>
    <t>A3</t>
  </si>
  <si>
    <t>A4</t>
  </si>
  <si>
    <t>ACT</t>
  </si>
  <si>
    <t>Servicii</t>
  </si>
  <si>
    <t>Contributii coordonator Activitate A 2.3</t>
  </si>
  <si>
    <t>Coordonator Activitate A 3.2</t>
  </si>
  <si>
    <t>Contributii coordonator Activitate A 3.2</t>
  </si>
  <si>
    <t>manager de proiect</t>
  </si>
  <si>
    <t>Contributii manager de proiect</t>
  </si>
  <si>
    <t>Contributii</t>
  </si>
  <si>
    <t>Repsonsabil financiar</t>
  </si>
  <si>
    <t>Contributii responsabil finanicar</t>
  </si>
  <si>
    <t>Expert achizitii publice</t>
  </si>
  <si>
    <t>Contributii exp achizitii publice</t>
  </si>
  <si>
    <t>Contributii asistent manager proiect</t>
  </si>
  <si>
    <t>Multifunctionale de birou</t>
  </si>
  <si>
    <t>total</t>
  </si>
  <si>
    <t>FEDR/ FSE+</t>
  </si>
  <si>
    <t>FSE+</t>
  </si>
  <si>
    <t>Descrierea achizitiei:</t>
  </si>
  <si>
    <t>Tip contract</t>
  </si>
  <si>
    <t>Tip procedura</t>
  </si>
  <si>
    <t>Bugetul proiectului</t>
  </si>
  <si>
    <t>Planul de achizitii al proiectului</t>
  </si>
  <si>
    <t xml:space="preserve">Valoare estimata (lei, fara TVA) </t>
  </si>
  <si>
    <t>Cheltuieli de personal</t>
  </si>
  <si>
    <t xml:space="preserve">Cheltuieli pentru derularea activitatilor proiectului </t>
  </si>
  <si>
    <t>Procedura proprie/ Anexa 2</t>
  </si>
  <si>
    <t>Produse</t>
  </si>
  <si>
    <t>Rezultate</t>
  </si>
  <si>
    <t>Experti</t>
  </si>
  <si>
    <t>Achizitii proprii</t>
  </si>
  <si>
    <t>WB</t>
  </si>
  <si>
    <t>L1</t>
  </si>
  <si>
    <t>L2</t>
  </si>
  <si>
    <t>L3</t>
  </si>
  <si>
    <t>L4</t>
  </si>
  <si>
    <t>L5</t>
  </si>
  <si>
    <t>L6</t>
  </si>
  <si>
    <t>L7</t>
  </si>
  <si>
    <t>L8</t>
  </si>
  <si>
    <t>L9</t>
  </si>
  <si>
    <t>L10</t>
  </si>
  <si>
    <t>L11</t>
  </si>
  <si>
    <t>L12</t>
  </si>
  <si>
    <t>L13</t>
  </si>
  <si>
    <t>L14</t>
  </si>
  <si>
    <t>L15</t>
  </si>
  <si>
    <t>L16</t>
  </si>
  <si>
    <t>L17</t>
  </si>
  <si>
    <t>L18</t>
  </si>
  <si>
    <t>L19</t>
  </si>
  <si>
    <t>L20</t>
  </si>
  <si>
    <t>L21</t>
  </si>
  <si>
    <t>L22</t>
  </si>
  <si>
    <t>L23</t>
  </si>
  <si>
    <t>L24</t>
  </si>
  <si>
    <t>L25</t>
  </si>
  <si>
    <t>L26</t>
  </si>
  <si>
    <t>L27</t>
  </si>
  <si>
    <t>L28</t>
  </si>
  <si>
    <t>L29</t>
  </si>
  <si>
    <t>L30</t>
  </si>
  <si>
    <t>L31</t>
  </si>
  <si>
    <t>L32</t>
  </si>
  <si>
    <t>L33</t>
  </si>
  <si>
    <t>L34</t>
  </si>
  <si>
    <t>L35</t>
  </si>
  <si>
    <t>L36</t>
  </si>
  <si>
    <t>x</t>
  </si>
  <si>
    <t>RA1.1</t>
  </si>
  <si>
    <t>Graficul de activitati</t>
  </si>
  <si>
    <t>A.1.1</t>
  </si>
  <si>
    <t>A1. Informare si constientizare</t>
  </si>
  <si>
    <t>Asistent manager proiect</t>
  </si>
  <si>
    <t>A5</t>
  </si>
  <si>
    <t>nr. luni</t>
  </si>
  <si>
    <t>RA1.2</t>
  </si>
  <si>
    <t>RA3.1</t>
  </si>
  <si>
    <t>A.4.2</t>
  </si>
  <si>
    <t>A.1.2</t>
  </si>
  <si>
    <t>Contributii experti GT Activitate A 1.2</t>
  </si>
  <si>
    <t>Pret unitar
(cu TVA)</t>
  </si>
  <si>
    <t>Coordonator Partener</t>
  </si>
  <si>
    <t>Contributii Coordonator Partener</t>
  </si>
  <si>
    <t>Repsonsabil financiar (Partener)</t>
  </si>
  <si>
    <t>Contributii responsabil finanicar (Partener)</t>
  </si>
  <si>
    <t>RA3.2</t>
  </si>
  <si>
    <t>RA2.2</t>
  </si>
  <si>
    <t>RA2.1</t>
  </si>
  <si>
    <t>A.3.2</t>
  </si>
  <si>
    <t>Coordonator Activitate A 4.1</t>
  </si>
  <si>
    <t>Contributii coordonator Activitate A 4.1</t>
  </si>
  <si>
    <t>Coordonator Activitate A 4.2</t>
  </si>
  <si>
    <t>Contributii coordonator Activitate A 4.2</t>
  </si>
  <si>
    <t>expert GT Activitate A 1.2</t>
  </si>
  <si>
    <t>Contributii expert GT Activitate A 1.2</t>
  </si>
  <si>
    <t>S/P</t>
  </si>
  <si>
    <t>P1</t>
  </si>
  <si>
    <t>A2. Dezvoltarea competentelor APP pe baza abordării centrate pe persoană</t>
  </si>
  <si>
    <t xml:space="preserve">A5 – Managementul proiectului  </t>
  </si>
  <si>
    <t>A5.1 Coordonare proiect, management financiar, achiziții publice, monitorizare și evaluare, intâlniri de management de management</t>
  </si>
  <si>
    <t>Externalizare servicii de organizare, desfășurare si evaluare a cursului de formare pentru APP</t>
  </si>
  <si>
    <t>A.2.3</t>
  </si>
  <si>
    <t>Externalizare servicii de organizare vizite de studii</t>
  </si>
  <si>
    <t>Externalizare servicii de organizarea și desfășurarea de sesiuni de consultări, dezbateri, referitoare la activitatea APP</t>
  </si>
  <si>
    <t>A5.1</t>
  </si>
  <si>
    <t>RA.4.1</t>
  </si>
  <si>
    <t>expert  implementare Activitate A 3.2</t>
  </si>
  <si>
    <t>Contributii expert implementare Activitate A 3.2</t>
  </si>
  <si>
    <t>expert legislație Activitate A 4.1</t>
  </si>
  <si>
    <t>Contributii expert  legislație Activitate A 4.1</t>
  </si>
  <si>
    <t>Contributii expert legislație  Activitate A 4.1</t>
  </si>
  <si>
    <t>expert legislație Activitate A 4.2</t>
  </si>
  <si>
    <t>Contributii expert legislație Activitate A 4.2</t>
  </si>
  <si>
    <t>Contributii expert legislație  Activitate A 4.2</t>
  </si>
  <si>
    <t>Asistent financiar</t>
  </si>
  <si>
    <t>Contributii asistent financiar</t>
  </si>
  <si>
    <t>Procedură simplificată</t>
  </si>
  <si>
    <t xml:space="preserve">RA3.2.1 – 1 baza de date interactiva, accesibila persoanelor interesate, pe site-ul ANPDPD </t>
  </si>
  <si>
    <t>A2.3 Organizarea, desfășurarea și evaluarea programului de educație și formare profesională pentru APP</t>
  </si>
  <si>
    <t>A3. Suport acordat  direcțiilor generale de asistență socială și protecția copilului în dezvoltarea rețelei de APP</t>
  </si>
  <si>
    <t>A3.1  Salarizarea asistenților personali profesioniști</t>
  </si>
  <si>
    <t>A3.2 Dezvoltarea la nivel național a unei baze de date privind APP</t>
  </si>
  <si>
    <t>A.4 Îmbunătățirea cadrului legislativ și de reglementare</t>
  </si>
  <si>
    <t>A4.1 Analiza serviciilor de asistență personală de la nivel național din perspectiva CDPD</t>
  </si>
  <si>
    <t xml:space="preserve">A.1.1 Informare, conștientizare și sensibilizare  a publicului larg și a persoanelor cu dizabilități cu privire la dreptul acestora de a trăi în comunitate </t>
  </si>
  <si>
    <t>A1.2 Identificarea, selectarea și monitorizarea grupului țintă</t>
  </si>
  <si>
    <t xml:space="preserve">RA1.2.1 – 1 metodologie de selecție
RA1.2.2 – 500 persoane selectate + o lista de rezerva cu grup tinta (30 pers)                                                                                 </t>
  </si>
  <si>
    <t>A4.2 Elaborare a  pachetului revizuit de reglementare privind APP</t>
  </si>
  <si>
    <t xml:space="preserve">RA4.2.1 – 1 pachet revizuit de reglementare privind desfășurarea activității APP
RA4.2.2 – 4 sesiuni de consultări, dezbateri
</t>
  </si>
  <si>
    <t>Propunere de revizuire a standardului de ocupational</t>
  </si>
  <si>
    <t>S</t>
  </si>
  <si>
    <t>Contributii cercetare Activitate A 2.3</t>
  </si>
  <si>
    <t>Chirie sediu proiect</t>
  </si>
  <si>
    <t>Servicii organizare campanie  informare si constientizare</t>
  </si>
  <si>
    <t>Achizitie directă</t>
  </si>
  <si>
    <t>A2.1 Revizuirea standardului ocupational pentru APP</t>
  </si>
  <si>
    <t>A2.2 Dezvoltarea unui pachet de resurse privind asistența personală</t>
  </si>
  <si>
    <t>RA2.2.1 – Pachet de resurse privind asistența personală</t>
  </si>
  <si>
    <t xml:space="preserve">RA2.1.1 – Raport privind procesul de consultare și colectare de informații în vederea definirii sarcinilor și responsabilităților necesare pentru actualizarea analizei ocupaționale pentru ocupația de APP
RA2.1.2 - Analiza ocupațională actualizată dintr-o perspectivă a drepturilor omului
RA2.1.3 – 1 standard ocupațional pentru APP, revizuit
 </t>
  </si>
  <si>
    <t xml:space="preserve">
RA1.1.1 – 1 campanie de informare</t>
  </si>
  <si>
    <t>RA4.1.1 – Analiza modului de acordare de asistență personală din perspectiva drepturilor persoanelor cu dizabilități; RA4.1.2 – 3 vizite de studii și schimburi de experiență organizate</t>
  </si>
  <si>
    <t>Responsabil Activitate A 1.1</t>
  </si>
  <si>
    <t>Contributii responsabil Activitate A 1.1</t>
  </si>
  <si>
    <t>Contributii responsabil Activitate A 1.2</t>
  </si>
  <si>
    <t>Contributii responsabil Activitate A 1.3</t>
  </si>
  <si>
    <t>Responsabil Activitate A 1.2</t>
  </si>
  <si>
    <t>Contributii responsabil Activitate A 1.4</t>
  </si>
  <si>
    <t xml:space="preserve">A2.2  </t>
  </si>
  <si>
    <t>A.2.1</t>
  </si>
  <si>
    <t>Contributii responsabil Activitate A 2.1</t>
  </si>
  <si>
    <t>Contributii responsabil Activitate A 2.2</t>
  </si>
  <si>
    <t>Responsabil Activitate A 2.2</t>
  </si>
  <si>
    <t>Coordonator Activitate A 2.3</t>
  </si>
  <si>
    <t>expert  Activitate A 2.3</t>
  </si>
  <si>
    <t>Contributii expert  Activitate A 2.3</t>
  </si>
  <si>
    <t>Responsabil Activitate A 3.1</t>
  </si>
  <si>
    <t>Contributii responsabil Activitate A 3.1</t>
  </si>
  <si>
    <t>Expert Activitate A 2.1</t>
  </si>
  <si>
    <t>Analiza modului de acordare de asistență personală din perspectiva drepturilor persoanelor cu dizabilități</t>
  </si>
  <si>
    <t>RA.4.2</t>
  </si>
  <si>
    <t>Achizitie echipamente (multifunctionala, desktop-uri, licente)</t>
  </si>
  <si>
    <t xml:space="preserve">Servicii </t>
  </si>
  <si>
    <t>servicii</t>
  </si>
  <si>
    <t>produs</t>
  </si>
  <si>
    <t>Desktop-uri all in one</t>
  </si>
  <si>
    <t>A2.2</t>
  </si>
  <si>
    <t>P2-DGASPC Vaslui</t>
  </si>
  <si>
    <t>P3-DGASPC Bacău</t>
  </si>
  <si>
    <t>P4-DGASPC Sibiu</t>
  </si>
  <si>
    <t>P5-DGASPC Neamț</t>
  </si>
  <si>
    <t>P6-DGASPC Suceava</t>
  </si>
  <si>
    <t>P7-DGASPC Iași</t>
  </si>
  <si>
    <t>P8-DGASPC Botoșani</t>
  </si>
  <si>
    <t>P9-DGASPC Călărași</t>
  </si>
  <si>
    <t>P10-DGASPC Ialomița</t>
  </si>
  <si>
    <t>P11-DGASPC Teleorman</t>
  </si>
  <si>
    <t>P13-DGASPC Dolj</t>
  </si>
  <si>
    <t>P14-DGASPC Olt</t>
  </si>
  <si>
    <t>P15-DGASPC Vrancea</t>
  </si>
  <si>
    <t>P16-DGASPC Vâlcea</t>
  </si>
  <si>
    <t>P17-DGASPC Buzău</t>
  </si>
  <si>
    <t>personal beneficiar</t>
  </si>
  <si>
    <t>Personal MMSS</t>
  </si>
  <si>
    <t>Personal P2</t>
  </si>
  <si>
    <t>Personal P3</t>
  </si>
  <si>
    <t>Personal P4</t>
  </si>
  <si>
    <t>Personal P5</t>
  </si>
  <si>
    <t>Personal P6</t>
  </si>
  <si>
    <t>Personal P7</t>
  </si>
  <si>
    <t>Personal P8</t>
  </si>
  <si>
    <t>Personal P9</t>
  </si>
  <si>
    <t>Personal P10</t>
  </si>
  <si>
    <t>Personal P11</t>
  </si>
  <si>
    <t>Personal P12</t>
  </si>
  <si>
    <t>Personal P13</t>
  </si>
  <si>
    <t>Personal P14</t>
  </si>
  <si>
    <t>Personal P15</t>
  </si>
  <si>
    <t>Personal P16</t>
  </si>
  <si>
    <t>Personal P17</t>
  </si>
  <si>
    <t>Personal P18</t>
  </si>
  <si>
    <t>Personal P19</t>
  </si>
  <si>
    <t>Personal P20</t>
  </si>
  <si>
    <t>Personal P21</t>
  </si>
  <si>
    <t>Personal P22</t>
  </si>
  <si>
    <t>Personal P23</t>
  </si>
  <si>
    <t>Personal P24</t>
  </si>
  <si>
    <t>personal</t>
  </si>
  <si>
    <t>indirecte proiect</t>
  </si>
  <si>
    <t>lei</t>
  </si>
  <si>
    <t>euro</t>
  </si>
  <si>
    <t>total  personal proiect</t>
  </si>
  <si>
    <t>Pachet indirecte solicitant</t>
  </si>
  <si>
    <t>Pachet indirecte MMSS</t>
  </si>
  <si>
    <t>Pachet indirecte, P2-DGASPC Vaslui</t>
  </si>
  <si>
    <t>Pachet indirecte, P3-DGASPC Bacău</t>
  </si>
  <si>
    <t>Pachet indirecte, P4-DGASPC Sibiu</t>
  </si>
  <si>
    <t>Pachet indirecte, P5-DGASPC Neamț</t>
  </si>
  <si>
    <t>Pachet indirecte, P6-DGASPC Suceava</t>
  </si>
  <si>
    <t>Pachet indirecte, P7-DGASPC Iași</t>
  </si>
  <si>
    <t>Pachet indirecte, PP8-DGASPC Botoșani</t>
  </si>
  <si>
    <t>Pachet indirecte, P9-DGASPC Călărași</t>
  </si>
  <si>
    <t>Pachet indirecte,P10-DGASPC Ialomița</t>
  </si>
  <si>
    <t>Pachet indirecte,P11-DGASPC Teleorman</t>
  </si>
  <si>
    <t>Pachet indirecte,P12-DGASPC Mehedinți</t>
  </si>
  <si>
    <t>Pachet indirecte,P13-DGASPC Dolj</t>
  </si>
  <si>
    <t>Pachet indirecte,P14-DGASPC Olt</t>
  </si>
  <si>
    <t>Pachet indirecte,P15-DGASPC Vrancea</t>
  </si>
  <si>
    <t>Pachet indirecte,P16-DGASPC Vâlcea</t>
  </si>
  <si>
    <t>Pachet indirecte,P17-DGASPC Buzău</t>
  </si>
  <si>
    <t>Pachet indirecteP20-DGASPC Constanța</t>
  </si>
  <si>
    <t>Pachet indirecte,P21-DGASPC Argeș</t>
  </si>
  <si>
    <t>Pachet indirecte,P23-DGASPC Giurgiu</t>
  </si>
  <si>
    <t>Pachet indirecte,P24-DGASPC Timiș</t>
  </si>
  <si>
    <t>Pachet indirecte,P25-DGASPC Mureș</t>
  </si>
  <si>
    <t>Pachet indirecte,P26-DGASPC Harghita</t>
  </si>
  <si>
    <t>Valoare totală(cu TVA)</t>
  </si>
  <si>
    <t>Valoare TVA</t>
  </si>
  <si>
    <t>Buget FSE+</t>
  </si>
  <si>
    <t>BS</t>
  </si>
  <si>
    <t>1 responsabil Activitate A 1.1;  * 30 luni; 84 ore/proiect; 
Proiectul va viza promovarea activă a egalităţii între femei şi bărbaţi în toate etapele și pe toate dimensiunile de implementare în procent de 100%.</t>
  </si>
  <si>
    <t>1 campanie  de informare, constientizare si sensibilizare  a publicului larg si a persoanelor cu dizabilitati cu privire la dreptul acestora de a trăi în comunitate 
Proiectul va viza promovarea activă a egalităţii între femei şi bărbaţi în toate etapele și pe toate dimensiunile de implementare în procent de 100%.</t>
  </si>
  <si>
    <t>1 responsabil Activitate A 1.2;  * 32 luni; 81 ore/proiect; supliment 50% x brut 12.395 lei
Proiectul va viza promovarea activă a egalităţii între femei şi bărbaţi în toate etapele și pe toate dimensiunile de implementare în procent de 100%.</t>
  </si>
  <si>
    <t>1 expert GT Activitate A 1.2;  * 6 luni; 81 ore/proiect; supliment 50% x brut 12.395 lei
Proiectul va viza promovarea activă a egalităţii între femei şi bărbaţi în toate etapele și pe toate dimensiunile de implementare în procent de 100%.</t>
  </si>
  <si>
    <t>2 experți Activitate A 2.1;  * 9 luni; 81 ore/proiect; supliment 50% x brut 12.395 lei
Proiectul va viza promovarea activă a egalităţii între femei şi bărbaţi în toate etapele și pe toate dimensiunile de implementare în procent de 100%.</t>
  </si>
  <si>
    <t>Servicii de consultanță privind revizuirea standardului ocupațional
Proiectul va viza promovarea activă a egalităţii între femei şi bărbaţi în toate etapele și pe toate dimensiunile de implementare în procent de 100%.</t>
  </si>
  <si>
    <t>2 desktop-uri pentru echipa de implementare
Proiectul va viza promovarea activă a egalităţii între femei şi bărbaţi în toate etapele și pe toate dimensiunile de implementare în procent de 100%.</t>
  </si>
  <si>
    <t>2 MF pentru echipa de implementare
Proiectul va viza promovarea activă a egalităţii între femei şi bărbaţi în toate etapele și pe toate dimensiunile de implementare în procent de 100%.</t>
  </si>
  <si>
    <t>2 Responsabili Activitate A 2.2;  * 6 luni; 81 ore/proiect; supliment 50% x brut 12.395 lei
Proiectul va viza promovarea activă a egalităţii între femei şi bărbaţi în toate etapele și pe toate dimensiunile de implementare în procent de 100%.</t>
  </si>
  <si>
    <t>1 Coordonator Activitate A 2.3;  * 12 luni; 81 ore/proiect; supliment 50% x brut 12.395 lei
Proiectul va viza promovarea activă a egalităţii între femei şi bărbaţi în toate etapele și pe toate dimensiunile de implementare în procent de 100%.</t>
  </si>
  <si>
    <t>1expert Activitate A 2.3;  * 12 luni; 84 ore/proiect;
Proiectul va viza promovarea activă a egalităţii între femei şi bărbaţi în toate etapele și pe toate dimensiunile de implementare în procent de 100%.</t>
  </si>
  <si>
    <t>Servicii de organizare, desfășurare si evaluare a cursului de formare pentru APP de 120 de ore, 40 ore curs teoretic și 80 ore curs practic (curs APP:500 persoane * 24,81lei/h * 120h) (organizare curs - 5 zile curs teoretic * 500 persoane * 500 lei) 
Proiectul va viza promovarea activă a egalităţii între femei şi bărbaţi în toate etapele și pe toate dimensiunile de implementare în procent de 100%.</t>
  </si>
  <si>
    <t>1 Responsabil Activitate A 3.1;  * 12 luni; 81 ore/proiect; supliment 50% x brut 12.395 lei
Proiectul va viza promovarea activă a egalităţii între femei şi bărbaţi în toate etapele și pe toate dimensiunile de implementare în procent de 100%.</t>
  </si>
  <si>
    <t>1 Coordonator Activitate A 3.2;  * 12 luni; 81 ore/proiect; supliment 50% x brut 12.395 lei
Proiectul va viza promovarea activă a egalităţii între femei şi bărbaţi în toate etapele și pe toate dimensiunile de implementare în procent de 100%.</t>
  </si>
  <si>
    <t>1 expert implementare Activitate A 3.2;  * 12 luni; 84 ore/proiect;
Proiectul va viza promovarea activă a egalităţii între femei şi bărbaţi în toate etapele și pe toate dimensiunile de implementare în procent de 100%.</t>
  </si>
  <si>
    <t>1 Coordonator Activitate A 4.1;  * 7 luni; 81 ore/proiect; supliment 50% x brut 12.395 lei
Proiectul va viza promovarea activă a egalităţii între femei şi bărbaţi în toate etapele și pe toate dimensiunile de implementare în procent de 100%.</t>
  </si>
  <si>
    <t>2 experti legislație Activitate A 4.1;  * 7 luni; 81 ore/proiect; supliment 50% x brut 12.395 lei
Proiectul va viza promovarea activă a egalităţii între femei şi bărbaţi în toate etapele și pe toate dimensiunile de implementare în procent de 100%.</t>
  </si>
  <si>
    <t>1 expert legislație  Activitate A 4.1;  * 7 luni; 81 ore/proiect; supliment 50% x brut 12.395 lei
Proiectul va viza promovarea activă a egalităţii între femei şi bărbaţi în toate etapele și pe toate dimensiunile de implementare în procent de 100%.</t>
  </si>
  <si>
    <t>Servicii asistență tehnică - Analiza modului de acordare de asistență personală din perspectiva drepturilor persoanelor cu dizabilități
Proiectul va viza promovarea activă a egalităţii între femei şi bărbaţi în toate etapele și pe toate dimensiunile de implementare în procent de 100%.</t>
  </si>
  <si>
    <t>Servicii de organizare vizite de studii (3 vizite a câte 17 persoane * 5 nopți cazare * 150euro/noapte + 1000 euro bilete avion dus-întors)
Proiectul va viza promovarea activă a egalităţii între femei şi bărbaţi în toate etapele și pe toate dimensiunile de implementare în procent de 100%.</t>
  </si>
  <si>
    <t>1 Coordonator Activitate A 4.2;  * 18 luni; 81 ore/proiect; supliment 50% x brut 12.395 lei
Proiectul va viza promovarea activă a egalităţii între femei şi bărbaţi în toate etapele și pe toate dimensiunile de implementare în procent de 100%.</t>
  </si>
  <si>
    <t>2 experti legislație Activitate A 4.2;  * 18 luni; 81 ore/proiect; supliment 50% x brut 12.395 lei
Proiectul va viza promovarea activă a egalităţii între femei şi bărbaţi în toate etapele și pe toate dimensiunile de implementare în procent de 100%.</t>
  </si>
  <si>
    <t>1 expert legislație Activitate A 4.2;  * 18 luni; 81 ore/proiect; supliment 50% x brut 12.395 lei
Proiectul va viza promovarea activă a egalităţii între femei şi bărbaţi în toate etapele și pe toate dimensiunile de implementare în procent de 100%.</t>
  </si>
  <si>
    <t>manager proiect 36 luni; 84 ore/proiect; supliment 50% x brut 12.395 lei
Proiectul va viza promovarea activă a egalităţii între femei şi bărbaţi în toate etapele și pe toate dimensiunile de implementare în procent de 100%.</t>
  </si>
  <si>
    <t>1 resp financiar * 36 luni; 84 ore/proiect; supliment 50% x brut 12.395 lei
Proiectul va viza promovarea activă a egalităţii între femei şi bărbaţi în toate etapele și pe toate dimensiunile de implementare în procent de 100%.</t>
  </si>
  <si>
    <t>1 asistent financiar * 36luni * 84ore/lună
Proiectul va viza promovarea activă a egalităţii între femei şi bărbaţi în toate etapele și pe toate dimensiunile de implementare în procent de 100%.</t>
  </si>
  <si>
    <t>1 coordonator *18 luni; 84 ore/proiect; supliment 50% x brut 12.395 lei
Proiectul va viza promovarea activă a egalităţii între femei şi bărbaţi în toate etapele și pe toate dimensiunile de implementare în procent de 100%.</t>
  </si>
  <si>
    <t>1 resp financiar * 18 luni; 84 ore/proiect; supliment 50% x brut 12.395 lei
Proiectul va viza promovarea activă a egalităţii între femei şi bărbaţi în toate etapele și pe toate dimensiunile de implementare în procent de 100%.</t>
  </si>
  <si>
    <t>36 luni; 84 ore/proiect; supliment 50% x brut 12.395 lei
Proiectul va viza promovarea activă a egalităţii între femei şi bărbaţi în toate etapele și pe toate dimensiunile de implementare în procent de 100%.</t>
  </si>
  <si>
    <t>Asistent manager proiect * 36 luni * 84ore/lună
Proiectul va viza promovarea activă a egalităţii între femei şi bărbaţi în toate etapele și pe toate dimensiunile de implementare în procent de 100%.</t>
  </si>
  <si>
    <t>chirie sediu proiect 200 mp x 75 lei = 15000 lei x 36 luni = 540.000.00, decontare acord cadru
Proiectul va viza promovarea activă a egalităţii între femei şi bărbaţi în toate etapele și pe toate dimensiunile de implementare în procent de 100%.</t>
  </si>
  <si>
    <t>Cheltuieli indirecte aferente proiectului pentru solicitant, maxim 15% din cheltuielile cu personalul
Proiectul va viza promovarea activă a egalităţii între femei şi bărbaţi în toate etapele și pe toate dimensiunile de implementare în procent de 100%.</t>
  </si>
  <si>
    <t>Cheltuieli indirecte aferente proiectului, suma forfetara maxim 15% din cheltuielile cu personalul
Proiectul va viza promovarea activă a egalităţii între femei şi bărbaţi în toate etapele și pe toate dimensiunile de implementare în procent de 100%.</t>
  </si>
  <si>
    <t>P12-DGASPC Maramureș</t>
  </si>
  <si>
    <t>P18-DGASPC Constanța</t>
  </si>
  <si>
    <t>P19-DGASPC Argeș</t>
  </si>
  <si>
    <t>P20-DGASPC Giurgiu</t>
  </si>
  <si>
    <t>P21-DGASPC Timiș</t>
  </si>
  <si>
    <t>P22-DGASPC Mureș</t>
  </si>
  <si>
    <t>P23-DGASPC Sector 2</t>
  </si>
  <si>
    <t>P24-DGASPC Sector 4</t>
  </si>
  <si>
    <t>Servicii de organizarea și desfășurarea de sesiuni de consultări, dezbateri, referitoare la activitatea APP. Costul a fost estimat pentru un numar de 20 de persoane/eveniment care vor beneficia de welcome coffee, coffee break (50lei x 20 part x 4 evenimente=4000lei), masa (150 lei x 20 part x 4 evenimente=12.000 lei), chirie sala (5000 lei x 4 evenimente=20000 lei), echipamente/dotari, tiparire/multiplicare materiale(70 lei x20 part x 4 evenimente=5600) Total=41.600 lei.
Proiectul va viza promovarea activă a egalităţii între femei şi bărbaţi în toate etapele și pe toate dimensiunile de implementare în procent de 100%.</t>
  </si>
  <si>
    <t>A6</t>
  </si>
  <si>
    <t>Servicii de consultanță privind revizuirea standardului ocupațional</t>
  </si>
  <si>
    <t>Servicii de organizare, desfășurare si evaluare a cursului de formare pentru APP</t>
  </si>
  <si>
    <t>Servicii de organizare vizite de studii</t>
  </si>
  <si>
    <t>Servicii de organizarea și desfășurarea de sesiuni de consultări, dezbateri, referitoare la activitatea APP</t>
  </si>
  <si>
    <t>Repsonsabil achizitii (Partener)</t>
  </si>
  <si>
    <t>Contributii responsabil fiachizitii(Partener)</t>
  </si>
  <si>
    <t>Pachet de resurse privind asistența personală</t>
  </si>
  <si>
    <t>Servicii asistență tehnică de consultanta privind întocmirea pachetului de resurse privind asistența personalăl
Proiectul va viza promovarea activă a egalităţii între femei şi bărbaţi în toate etapele și pe toate dimensiunile de implementare în procent de 100%.</t>
  </si>
  <si>
    <t>expert implementare Activitate A 3.2</t>
  </si>
  <si>
    <t>1 expert implementare Activitate A 3.2;  * 3 luni; 81 ore/proiect; supliment 50% x brut 12.395 lei
Proiectul va viza promovarea activă a egalităţii între femei şi bărbaţi în toate etapele și pe toate dimensiunile de implementare în procent de 100%.</t>
  </si>
  <si>
    <t>expert implementare Activitate A 2.3</t>
  </si>
  <si>
    <t>1 expert implementare Activitate A 2.3;  * 6 luni; 81 ore/proiect; supliment 50% x brut 12.395 lei
Proiectul va viza promovarea activă a egalităţii între femei şi bărbaţi în toate etapele și pe toate dimensiunile de implementare în procent de 100%.</t>
  </si>
  <si>
    <t>Contributii expert implementare Activitate A 2.3</t>
  </si>
  <si>
    <t>Contributii expert implementare Activitate A2.3</t>
  </si>
  <si>
    <t>Contributii expert implementare Activitate A3.2</t>
  </si>
  <si>
    <t>1 expert Activitate A 2.1;  * 9 luni; 81 ore/proiect; supliment 50% x brut 12.395 lei
Proiectul va viza promovarea activă a egalităţii între femei şi bărbaţi în toate etapele și pe toate dimensiunile de implementare în procent de 100%.</t>
  </si>
  <si>
    <t>Contributii expert Activitate A 2.1</t>
  </si>
  <si>
    <t>A6 – Informare și publicitate</t>
  </si>
  <si>
    <t>A6.1 Informarea, publicitatea și vizibilitatea la nivelul proiectului</t>
  </si>
  <si>
    <t xml:space="preserve">RA2.3.1 – 500 de persoane calificate în ocupația de APP </t>
  </si>
  <si>
    <t>RA3.1.1 – 500 persoane APP (angajați ai DGASPC) salarizate din proiect 
RA3.1.2 - 500 de persoane cu dizabilități beneficiare</t>
  </si>
  <si>
    <t>1 expert Activitate A 2.2;  * 6 luni; 81 ore/proiect; supliment 50% x brut 12.395 lei
Proiectul va viza promovarea activă a egalităţii între femei şi bărbaţi în toate etapele și pe toate dimensiunile de implementare în procent de 100%.</t>
  </si>
  <si>
    <t>Contributii expert Activitate A 2.2</t>
  </si>
  <si>
    <t>1 resp achizitii * 5 luni; 84 ore/proiect; supliment 50% x brut 12.395 lei
Proiectul va viza promovarea activă a egalităţii între femei şi bărbaţi în toate etapele și pe toate dimensiunile de implementare în procent de 100%.</t>
  </si>
  <si>
    <t>Coordonator partener 25 luni; 84 ore/proiect; supliment 50% x brut 12.395 lei
Proiectul va viza promovarea activă a egalităţii între femei şi bărbaţi în toate etapele și pe toate dimensiunile de implementare în procent de 100%.</t>
  </si>
  <si>
    <t>1 resp financiar * 25 luni; 84 ore/proiect; supliment 50% x brut 12.395 lei
Proiectul va viza promovarea activă a egalităţii între femei şi bărbaţi în toate etapele și pe toate dimensiunile de implementare în procent de 100%.</t>
  </si>
  <si>
    <t>total eligibil</t>
  </si>
  <si>
    <t>ANPDPD</t>
  </si>
  <si>
    <t>MMFTSS</t>
  </si>
  <si>
    <t>Subvenție APP</t>
  </si>
  <si>
    <t>salarizare APP Activitate A 3.1</t>
  </si>
  <si>
    <t>25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</si>
  <si>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22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</si>
  <si>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10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</si>
  <si>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20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</si>
  <si>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50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</si>
  <si>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5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</si>
  <si>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7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</si>
  <si>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15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</si>
  <si>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30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</si>
  <si>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4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</si>
  <si>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80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</si>
  <si>
    <t>77 APP Activitate A 3.1;  * 12 luni; salariul de bază al APP, sporurile și alocaţia lunară de îngrijire reprezentând cheltuieli lunare de locuit, hrană şi echipament aferentă fiecărei persoană cu dizabilități plasată la APP
Proiectul va viza promovarea activă a egalităţii între femei şi bărbaţi în toate etapele și pe toate dimensiunile de implementare în procent de 100%.</t>
  </si>
</sst>
</file>

<file path=xl/styles.xml><?xml version="1.0" encoding="utf-8"?>
<styleSheet xmlns="http://schemas.openxmlformats.org/spreadsheetml/2006/main">
  <numFmts count="5">
    <numFmt numFmtId="43" formatCode="_-* #,##0.00\ _l_e_i_-;\-* #,##0.00\ _l_e_i_-;_-* &quot;-&quot;??\ _l_e_i_-;_-@_-"/>
    <numFmt numFmtId="164" formatCode="_(* #,##0.00_);_(* \(#,##0.00\);_(* &quot;-&quot;??_);_(@_)"/>
    <numFmt numFmtId="165" formatCode="_(* #,##0_);_(* \(#,##0\);_(* &quot;-&quot;??_);_(@_)"/>
    <numFmt numFmtId="166" formatCode="_-* #,##0.00\ [$lei-418]_-;\-* #,##0.00\ [$lei-418]_-;_-* &quot;-&quot;??\ [$lei-418]_-;_-@_-"/>
    <numFmt numFmtId="167" formatCode="#,##0.00_ ;\-#,##0.00\ "/>
  </numFmts>
  <fonts count="26">
    <font>
      <sz val="11"/>
      <color theme="1"/>
      <name val="Calibri"/>
      <family val="2"/>
      <scheme val="minor"/>
    </font>
    <font>
      <sz val="11"/>
      <color theme="1"/>
      <name val="Calibri"/>
      <family val="2"/>
      <scheme val="minor"/>
    </font>
    <font>
      <sz val="11"/>
      <name val="Trebuchet MS"/>
      <family val="2"/>
    </font>
    <font>
      <b/>
      <sz val="11"/>
      <name val="Trebuchet MS"/>
      <family val="2"/>
    </font>
    <font>
      <sz val="12"/>
      <color theme="1"/>
      <name val="Times New Roman"/>
      <family val="1"/>
    </font>
    <font>
      <b/>
      <sz val="12"/>
      <color theme="1"/>
      <name val="Times New Roman"/>
      <family val="1"/>
    </font>
    <font>
      <sz val="11"/>
      <color theme="1"/>
      <name val="Times New Roman"/>
      <family val="1"/>
    </font>
    <font>
      <b/>
      <sz val="11"/>
      <color theme="1"/>
      <name val="Times New Roman"/>
      <family val="1"/>
    </font>
    <font>
      <b/>
      <sz val="11"/>
      <name val="Times New Roman"/>
      <family val="1"/>
    </font>
    <font>
      <sz val="11"/>
      <name val="Times New Roman"/>
      <family val="1"/>
    </font>
    <font>
      <sz val="11"/>
      <color rgb="FFFF0000"/>
      <name val="Trebuchet MS"/>
      <family val="2"/>
    </font>
    <font>
      <sz val="11"/>
      <color rgb="FFFF0000"/>
      <name val="Times New Roman"/>
      <family val="1"/>
    </font>
    <font>
      <b/>
      <sz val="11"/>
      <color rgb="FFFF0000"/>
      <name val="Times New Roman"/>
      <family val="1"/>
    </font>
    <font>
      <i/>
      <sz val="11"/>
      <color rgb="FFFF0000"/>
      <name val="Trebuchet MS"/>
      <family val="2"/>
    </font>
    <font>
      <sz val="11"/>
      <color theme="8" tint="-0.249977111117893"/>
      <name val="Trebuchet MS"/>
      <family val="2"/>
    </font>
    <font>
      <sz val="9"/>
      <color indexed="81"/>
      <name val="Tahoma"/>
      <family val="2"/>
    </font>
    <font>
      <b/>
      <sz val="9"/>
      <color indexed="81"/>
      <name val="Tahoma"/>
      <family val="2"/>
    </font>
    <font>
      <sz val="12"/>
      <color rgb="FF000000"/>
      <name val="Times New Roman"/>
      <family val="1"/>
    </font>
    <font>
      <sz val="9"/>
      <color indexed="81"/>
      <name val="Segoe UI"/>
      <family val="2"/>
    </font>
    <font>
      <b/>
      <sz val="9"/>
      <color indexed="81"/>
      <name val="Segoe UI"/>
      <family val="2"/>
    </font>
    <font>
      <sz val="8"/>
      <name val="Calibri"/>
      <family val="2"/>
      <scheme val="minor"/>
    </font>
    <font>
      <b/>
      <sz val="11"/>
      <color theme="4" tint="-0.249977111117893"/>
      <name val="Trebuchet MS"/>
      <family val="2"/>
    </font>
    <font>
      <sz val="11"/>
      <color theme="4" tint="-0.249977111117893"/>
      <name val="Trebuchet MS"/>
      <family val="2"/>
    </font>
    <font>
      <b/>
      <sz val="11"/>
      <name val="Trebuchet MS"/>
      <family val="2"/>
      <charset val="238"/>
    </font>
    <font>
      <b/>
      <sz val="11"/>
      <color rgb="FFFF0000"/>
      <name val="Trebuchet MS"/>
      <family val="2"/>
    </font>
    <font>
      <b/>
      <sz val="14"/>
      <name val="Trebuchet MS"/>
      <family val="2"/>
      <charset val="238"/>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bgColor indexed="64"/>
      </patternFill>
    </fill>
    <fill>
      <patternFill patternType="solid">
        <fgColor theme="4"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4">
    <xf numFmtId="0" fontId="0" fillId="0" borderId="0" xfId="0"/>
    <xf numFmtId="0" fontId="3" fillId="2" borderId="1" xfId="0" applyFont="1" applyFill="1" applyBorder="1" applyAlignment="1">
      <alignment vertical="center"/>
    </xf>
    <xf numFmtId="0" fontId="3" fillId="2" borderId="1" xfId="0" applyFont="1" applyFill="1" applyBorder="1" applyAlignment="1">
      <alignment vertical="center" wrapText="1"/>
    </xf>
    <xf numFmtId="164" fontId="3" fillId="2" borderId="1" xfId="1" applyFont="1" applyFill="1" applyBorder="1" applyAlignment="1">
      <alignment vertical="center" wrapText="1"/>
    </xf>
    <xf numFmtId="165" fontId="3" fillId="2" borderId="1" xfId="1" applyNumberFormat="1" applyFont="1" applyFill="1" applyBorder="1" applyAlignment="1">
      <alignment vertical="center"/>
    </xf>
    <xf numFmtId="0" fontId="2" fillId="0" borderId="0" xfId="0" applyFont="1" applyAlignment="1">
      <alignment vertical="top"/>
    </xf>
    <xf numFmtId="164" fontId="2" fillId="0" borderId="0" xfId="1" applyFont="1" applyAlignment="1">
      <alignment vertical="top"/>
    </xf>
    <xf numFmtId="165" fontId="2" fillId="0" borderId="0" xfId="1" applyNumberFormat="1" applyFont="1" applyAlignment="1">
      <alignment vertical="top"/>
    </xf>
    <xf numFmtId="0" fontId="5"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4" fillId="0" borderId="1" xfId="0" applyFont="1" applyBorder="1" applyAlignment="1">
      <alignment vertical="center"/>
    </xf>
    <xf numFmtId="164" fontId="4" fillId="0" borderId="1" xfId="0" applyNumberFormat="1" applyFont="1" applyBorder="1" applyAlignment="1">
      <alignment vertical="center" wrapText="1"/>
    </xf>
    <xf numFmtId="164" fontId="4" fillId="0" borderId="1" xfId="0" applyNumberFormat="1" applyFont="1" applyBorder="1" applyAlignment="1">
      <alignment vertical="center"/>
    </xf>
    <xf numFmtId="0" fontId="7" fillId="0" borderId="0" xfId="0" applyFont="1"/>
    <xf numFmtId="0" fontId="8" fillId="0" borderId="0" xfId="0" applyFont="1" applyAlignment="1">
      <alignment vertical="top"/>
    </xf>
    <xf numFmtId="0" fontId="9" fillId="0" borderId="0" xfId="0" applyFont="1" applyAlignment="1">
      <alignment vertical="top"/>
    </xf>
    <xf numFmtId="0" fontId="6" fillId="0" borderId="0" xfId="0" applyFont="1" applyAlignment="1">
      <alignment vertical="center" wrapText="1"/>
    </xf>
    <xf numFmtId="0" fontId="6" fillId="0" borderId="0" xfId="0" applyFont="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8" fillId="3" borderId="1" xfId="0" applyFont="1" applyFill="1" applyBorder="1" applyAlignment="1">
      <alignment vertical="center"/>
    </xf>
    <xf numFmtId="0" fontId="7" fillId="3" borderId="1" xfId="0" applyFont="1" applyFill="1" applyBorder="1" applyAlignment="1">
      <alignment horizontal="center" vertical="center" wrapText="1"/>
    </xf>
    <xf numFmtId="0" fontId="9" fillId="3" borderId="0" xfId="0" applyFont="1" applyFill="1" applyAlignment="1">
      <alignment vertical="top"/>
    </xf>
    <xf numFmtId="0" fontId="7" fillId="3" borderId="1" xfId="0" applyFont="1" applyFill="1" applyBorder="1" applyAlignment="1">
      <alignment horizontal="center" vertical="center"/>
    </xf>
    <xf numFmtId="0" fontId="8" fillId="3" borderId="1" xfId="0" applyFont="1" applyFill="1" applyBorder="1" applyAlignment="1">
      <alignment horizontal="justify" vertical="top"/>
    </xf>
    <xf numFmtId="0" fontId="9" fillId="3" borderId="1" xfId="0" applyFont="1" applyFill="1" applyBorder="1" applyAlignment="1">
      <alignment horizontal="justify" vertical="top"/>
    </xf>
    <xf numFmtId="0" fontId="11" fillId="0" borderId="1" xfId="0" applyFont="1" applyBorder="1" applyAlignment="1">
      <alignment horizontal="center" vertical="center"/>
    </xf>
    <xf numFmtId="164" fontId="2" fillId="0" borderId="0" xfId="0" applyNumberFormat="1" applyFont="1" applyAlignment="1">
      <alignment vertical="top"/>
    </xf>
    <xf numFmtId="0" fontId="7" fillId="0" borderId="1" xfId="0" applyFont="1" applyBorder="1" applyAlignment="1">
      <alignment vertical="center" wrapText="1"/>
    </xf>
    <xf numFmtId="0" fontId="7" fillId="0" borderId="1" xfId="0" applyFont="1" applyBorder="1" applyAlignment="1">
      <alignment horizontal="center" vertical="center"/>
    </xf>
    <xf numFmtId="0" fontId="12" fillId="0" borderId="1" xfId="0" applyFont="1" applyBorder="1" applyAlignment="1">
      <alignment horizontal="center" vertical="center"/>
    </xf>
    <xf numFmtId="164" fontId="13" fillId="0" borderId="0" xfId="0" applyNumberFormat="1" applyFont="1" applyAlignment="1">
      <alignment vertical="top"/>
    </xf>
    <xf numFmtId="0" fontId="9" fillId="3" borderId="1" xfId="0" applyFont="1" applyFill="1" applyBorder="1" applyAlignment="1">
      <alignment horizontal="justify" vertical="top" wrapText="1"/>
    </xf>
    <xf numFmtId="0" fontId="6" fillId="0" borderId="2" xfId="0" applyFont="1" applyBorder="1" applyAlignment="1">
      <alignment vertical="center" wrapText="1"/>
    </xf>
    <xf numFmtId="0" fontId="7" fillId="0" borderId="2" xfId="0" applyFont="1" applyBorder="1" applyAlignment="1">
      <alignment vertical="center" wrapText="1"/>
    </xf>
    <xf numFmtId="0" fontId="7" fillId="3" borderId="3" xfId="0" applyFont="1" applyFill="1" applyBorder="1" applyAlignment="1">
      <alignment horizontal="center" vertical="center"/>
    </xf>
    <xf numFmtId="0" fontId="6" fillId="0" borderId="3" xfId="0" applyFont="1" applyBorder="1" applyAlignment="1">
      <alignment horizontal="center" vertical="center"/>
    </xf>
    <xf numFmtId="0" fontId="7" fillId="0" borderId="3" xfId="0" applyFont="1" applyBorder="1" applyAlignment="1">
      <alignment horizontal="center" vertical="center"/>
    </xf>
    <xf numFmtId="0" fontId="10" fillId="0" borderId="0" xfId="0" applyFont="1" applyAlignment="1">
      <alignment vertical="top"/>
    </xf>
    <xf numFmtId="0" fontId="6" fillId="0" borderId="0" xfId="0" applyFont="1" applyAlignment="1">
      <alignment horizontal="center" vertical="center" wrapText="1"/>
    </xf>
    <xf numFmtId="0" fontId="14" fillId="0" borderId="0" xfId="0" applyFont="1" applyAlignment="1">
      <alignment vertical="top"/>
    </xf>
    <xf numFmtId="164" fontId="14" fillId="0" borderId="0" xfId="0" applyNumberFormat="1" applyFont="1" applyAlignment="1">
      <alignment vertical="top"/>
    </xf>
    <xf numFmtId="0" fontId="9" fillId="0" borderId="1" xfId="0" applyFont="1" applyBorder="1" applyAlignment="1">
      <alignment vertical="center" wrapText="1"/>
    </xf>
    <xf numFmtId="0" fontId="9" fillId="0" borderId="2" xfId="0" applyFont="1" applyBorder="1" applyAlignment="1">
      <alignmen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3" xfId="0" applyFont="1" applyBorder="1" applyAlignment="1">
      <alignment horizontal="center" vertical="center"/>
    </xf>
    <xf numFmtId="43" fontId="2" fillId="0" borderId="0" xfId="0" applyNumberFormat="1" applyFont="1" applyAlignment="1">
      <alignment vertical="top"/>
    </xf>
    <xf numFmtId="0" fontId="3" fillId="0" borderId="1" xfId="0" applyFont="1" applyBorder="1" applyAlignment="1">
      <alignment horizontal="justify" vertical="top"/>
    </xf>
    <xf numFmtId="0" fontId="2" fillId="0" borderId="1" xfId="0" applyFont="1" applyBorder="1" applyAlignment="1">
      <alignment horizontal="justify" vertical="top"/>
    </xf>
    <xf numFmtId="0" fontId="2" fillId="0" borderId="1" xfId="0" applyFont="1" applyBorder="1" applyAlignment="1">
      <alignment vertical="top"/>
    </xf>
    <xf numFmtId="0" fontId="2" fillId="0" borderId="1" xfId="0" applyFont="1" applyBorder="1" applyAlignment="1">
      <alignment vertical="top" wrapText="1"/>
    </xf>
    <xf numFmtId="165" fontId="2" fillId="0" borderId="1" xfId="1" applyNumberFormat="1" applyFont="1" applyFill="1" applyBorder="1" applyAlignment="1">
      <alignment vertical="top"/>
    </xf>
    <xf numFmtId="164" fontId="2" fillId="0" borderId="1" xfId="1" applyFont="1" applyFill="1" applyBorder="1" applyAlignment="1">
      <alignment vertical="top"/>
    </xf>
    <xf numFmtId="164" fontId="2" fillId="0" borderId="1" xfId="1" applyFont="1" applyFill="1" applyBorder="1" applyAlignment="1">
      <alignment vertical="top" wrapText="1"/>
    </xf>
    <xf numFmtId="0" fontId="2" fillId="0" borderId="1" xfId="0" applyFont="1" applyBorder="1" applyAlignment="1">
      <alignment vertical="justify" wrapText="1"/>
    </xf>
    <xf numFmtId="0" fontId="2" fillId="0" borderId="1" xfId="0" applyFont="1" applyBorder="1" applyAlignment="1">
      <alignment horizontal="left" vertical="center" wrapText="1"/>
    </xf>
    <xf numFmtId="0" fontId="2" fillId="0" borderId="1" xfId="0" applyFont="1" applyBorder="1" applyAlignment="1">
      <alignment horizontal="left" vertical="top" wrapText="1"/>
    </xf>
    <xf numFmtId="164" fontId="2" fillId="0" borderId="1" xfId="1" applyFont="1" applyFill="1" applyBorder="1" applyAlignment="1">
      <alignment horizontal="left" vertical="top"/>
    </xf>
    <xf numFmtId="0" fontId="2" fillId="0" borderId="1" xfId="0" applyFont="1" applyBorder="1" applyAlignment="1">
      <alignment horizontal="left"/>
    </xf>
    <xf numFmtId="165" fontId="2" fillId="0" borderId="1" xfId="1" applyNumberFormat="1" applyFont="1" applyFill="1" applyBorder="1" applyAlignment="1">
      <alignment horizontal="left" vertical="top"/>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top"/>
    </xf>
    <xf numFmtId="164" fontId="0" fillId="0" borderId="0" xfId="0" applyNumberFormat="1"/>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7" fillId="0" borderId="0" xfId="0" applyFont="1" applyAlignment="1">
      <alignment horizontal="center" vertical="center"/>
    </xf>
    <xf numFmtId="0" fontId="2" fillId="0" borderId="4" xfId="0" applyFont="1" applyBorder="1" applyAlignment="1">
      <alignment vertical="top"/>
    </xf>
    <xf numFmtId="165" fontId="2" fillId="3" borderId="1" xfId="1" applyNumberFormat="1" applyFont="1" applyFill="1" applyBorder="1" applyAlignment="1">
      <alignment vertical="top"/>
    </xf>
    <xf numFmtId="164" fontId="2" fillId="3" borderId="1" xfId="1" applyFont="1" applyFill="1" applyBorder="1" applyAlignment="1">
      <alignment vertical="top"/>
    </xf>
    <xf numFmtId="164" fontId="2" fillId="3" borderId="1" xfId="1" applyFont="1" applyFill="1" applyBorder="1" applyAlignment="1">
      <alignment vertical="top" wrapText="1"/>
    </xf>
    <xf numFmtId="0" fontId="2" fillId="3" borderId="1" xfId="0" applyFont="1" applyFill="1" applyBorder="1" applyAlignment="1">
      <alignment vertical="justify" wrapText="1"/>
    </xf>
    <xf numFmtId="0" fontId="3" fillId="4" borderId="1" xfId="0" applyFont="1" applyFill="1" applyBorder="1" applyAlignment="1">
      <alignment vertical="top"/>
    </xf>
    <xf numFmtId="0" fontId="3" fillId="0" borderId="2" xfId="0" applyFont="1" applyBorder="1" applyAlignment="1">
      <alignment vertical="top"/>
    </xf>
    <xf numFmtId="0" fontId="3" fillId="0" borderId="4" xfId="0" applyFont="1" applyBorder="1" applyAlignment="1">
      <alignment vertical="top"/>
    </xf>
    <xf numFmtId="0" fontId="3" fillId="0" borderId="3" xfId="0" applyFont="1" applyBorder="1" applyAlignment="1">
      <alignment vertical="top"/>
    </xf>
    <xf numFmtId="0" fontId="3" fillId="4" borderId="2" xfId="0" applyFont="1" applyFill="1" applyBorder="1" applyAlignment="1">
      <alignment vertical="top"/>
    </xf>
    <xf numFmtId="0" fontId="3" fillId="4" borderId="4" xfId="0" applyFont="1" applyFill="1" applyBorder="1" applyAlignment="1">
      <alignment vertical="top"/>
    </xf>
    <xf numFmtId="0" fontId="3" fillId="4" borderId="3" xfId="0" applyFont="1" applyFill="1" applyBorder="1" applyAlignment="1">
      <alignment vertical="top"/>
    </xf>
    <xf numFmtId="0" fontId="2" fillId="0" borderId="2" xfId="0" applyFont="1" applyBorder="1" applyAlignment="1">
      <alignment vertical="top"/>
    </xf>
    <xf numFmtId="0" fontId="2" fillId="0" borderId="3" xfId="0" applyFont="1" applyBorder="1" applyAlignment="1">
      <alignment vertical="top"/>
    </xf>
    <xf numFmtId="0" fontId="3" fillId="0" borderId="4" xfId="0" applyFont="1" applyBorder="1" applyAlignment="1">
      <alignment vertical="top" wrapText="1"/>
    </xf>
    <xf numFmtId="0" fontId="3" fillId="0" borderId="3" xfId="0" applyFont="1" applyBorder="1" applyAlignment="1">
      <alignment vertical="top" wrapText="1"/>
    </xf>
    <xf numFmtId="0" fontId="4" fillId="0" borderId="1" xfId="0" applyFont="1" applyBorder="1" applyAlignment="1">
      <alignment horizontal="justify" vertical="center"/>
    </xf>
    <xf numFmtId="0" fontId="10" fillId="0" borderId="1" xfId="0" applyFont="1" applyBorder="1" applyAlignment="1">
      <alignment vertical="top"/>
    </xf>
    <xf numFmtId="0" fontId="10" fillId="0" borderId="1" xfId="0" applyFont="1" applyBorder="1" applyAlignment="1">
      <alignment vertical="top" wrapText="1"/>
    </xf>
    <xf numFmtId="0" fontId="10" fillId="0" borderId="1" xfId="0" applyFont="1" applyBorder="1" applyAlignment="1">
      <alignment vertical="justify" wrapText="1"/>
    </xf>
    <xf numFmtId="0" fontId="2" fillId="5" borderId="1" xfId="0" applyFont="1" applyFill="1" applyBorder="1" applyAlignment="1">
      <alignment vertical="center"/>
    </xf>
    <xf numFmtId="164" fontId="2" fillId="0" borderId="1" xfId="1" applyFont="1" applyBorder="1" applyAlignment="1">
      <alignment vertical="center"/>
    </xf>
    <xf numFmtId="166" fontId="2" fillId="0" borderId="1" xfId="0" applyNumberFormat="1" applyFont="1" applyBorder="1" applyAlignment="1">
      <alignment vertical="center"/>
    </xf>
    <xf numFmtId="4" fontId="2" fillId="6" borderId="1" xfId="1" applyNumberFormat="1" applyFont="1" applyFill="1" applyBorder="1" applyAlignment="1">
      <alignment vertical="center"/>
    </xf>
    <xf numFmtId="4" fontId="2" fillId="0" borderId="0" xfId="0" applyNumberFormat="1" applyFont="1" applyAlignment="1">
      <alignment vertical="top"/>
    </xf>
    <xf numFmtId="4" fontId="14" fillId="0" borderId="0" xfId="0" applyNumberFormat="1" applyFont="1" applyAlignment="1">
      <alignment vertical="top"/>
    </xf>
    <xf numFmtId="166" fontId="2" fillId="0" borderId="0" xfId="0" applyNumberFormat="1" applyFont="1" applyAlignment="1">
      <alignment vertical="top"/>
    </xf>
    <xf numFmtId="4" fontId="2" fillId="0" borderId="1" xfId="0" applyNumberFormat="1" applyFont="1" applyBorder="1" applyAlignment="1">
      <alignment vertical="top"/>
    </xf>
    <xf numFmtId="0" fontId="21" fillId="0" borderId="1" xfId="0" applyFont="1" applyBorder="1" applyAlignment="1">
      <alignment horizontal="justify" vertical="top"/>
    </xf>
    <xf numFmtId="0" fontId="22" fillId="0" borderId="1" xfId="0" applyFont="1" applyBorder="1" applyAlignment="1">
      <alignment horizontal="justify" vertical="top"/>
    </xf>
    <xf numFmtId="0" fontId="22" fillId="0" borderId="1" xfId="0" applyFont="1" applyBorder="1" applyAlignment="1">
      <alignment vertical="top"/>
    </xf>
    <xf numFmtId="0" fontId="22" fillId="0" borderId="1" xfId="0" applyFont="1" applyBorder="1" applyAlignment="1">
      <alignment horizontal="left"/>
    </xf>
    <xf numFmtId="165" fontId="22" fillId="0" borderId="1" xfId="1" applyNumberFormat="1" applyFont="1" applyFill="1" applyBorder="1" applyAlignment="1">
      <alignment horizontal="left" vertical="top"/>
    </xf>
    <xf numFmtId="0" fontId="22" fillId="0" borderId="1" xfId="0" applyFont="1" applyBorder="1" applyAlignment="1">
      <alignment vertical="justify" wrapText="1"/>
    </xf>
    <xf numFmtId="0" fontId="22" fillId="0" borderId="0" xfId="0" applyFont="1" applyAlignment="1">
      <alignment vertical="top"/>
    </xf>
    <xf numFmtId="0" fontId="22" fillId="0" borderId="1" xfId="0" applyFont="1" applyBorder="1" applyAlignment="1">
      <alignment vertical="top" wrapText="1"/>
    </xf>
    <xf numFmtId="167" fontId="2" fillId="0" borderId="1" xfId="0" applyNumberFormat="1" applyFont="1" applyBorder="1" applyAlignment="1">
      <alignment vertical="center"/>
    </xf>
    <xf numFmtId="164" fontId="22" fillId="0" borderId="1" xfId="1" applyFont="1" applyFill="1" applyBorder="1" applyAlignment="1">
      <alignment horizontal="right" vertical="top"/>
    </xf>
    <xf numFmtId="164" fontId="22" fillId="0" borderId="1" xfId="1" applyFont="1" applyFill="1" applyBorder="1" applyAlignment="1">
      <alignment horizontal="right" vertical="top" wrapText="1"/>
    </xf>
    <xf numFmtId="4" fontId="22" fillId="0" borderId="1" xfId="0" applyNumberFormat="1" applyFont="1" applyBorder="1" applyAlignment="1">
      <alignment horizontal="right" vertical="top"/>
    </xf>
    <xf numFmtId="4" fontId="22" fillId="0" borderId="1" xfId="1" applyNumberFormat="1" applyFont="1" applyFill="1" applyBorder="1" applyAlignment="1">
      <alignment horizontal="right" vertical="top" wrapText="1"/>
    </xf>
    <xf numFmtId="165" fontId="2" fillId="0" borderId="1" xfId="1" applyNumberFormat="1" applyFont="1" applyBorder="1" applyAlignment="1">
      <alignment vertical="top"/>
    </xf>
    <xf numFmtId="164" fontId="2" fillId="0" borderId="1" xfId="1" applyFont="1" applyBorder="1" applyAlignment="1">
      <alignment vertical="top"/>
    </xf>
    <xf numFmtId="10" fontId="2" fillId="0" borderId="1" xfId="2" applyNumberFormat="1" applyFont="1" applyBorder="1" applyAlignment="1">
      <alignment vertical="top"/>
    </xf>
    <xf numFmtId="0" fontId="2" fillId="7" borderId="1" xfId="0" applyFont="1" applyFill="1" applyBorder="1" applyAlignment="1">
      <alignment vertical="top"/>
    </xf>
    <xf numFmtId="165" fontId="2" fillId="7" borderId="1" xfId="1" applyNumberFormat="1" applyFont="1" applyFill="1" applyBorder="1" applyAlignment="1">
      <alignment vertical="top"/>
    </xf>
    <xf numFmtId="164" fontId="2" fillId="7" borderId="1" xfId="1" applyFont="1" applyFill="1" applyBorder="1" applyAlignment="1">
      <alignment vertical="top"/>
    </xf>
    <xf numFmtId="164" fontId="23" fillId="7" borderId="0" xfId="1" applyFont="1" applyFill="1" applyAlignment="1">
      <alignment vertical="top"/>
    </xf>
    <xf numFmtId="0" fontId="2" fillId="3" borderId="1" xfId="0" applyFont="1" applyFill="1" applyBorder="1" applyAlignment="1">
      <alignment vertical="top"/>
    </xf>
    <xf numFmtId="164" fontId="2" fillId="8" borderId="1" xfId="1" applyFont="1" applyFill="1" applyBorder="1" applyAlignment="1">
      <alignment vertical="top"/>
    </xf>
    <xf numFmtId="0" fontId="2" fillId="5" borderId="2" xfId="0" applyFont="1" applyFill="1" applyBorder="1" applyAlignment="1">
      <alignment vertical="center"/>
    </xf>
    <xf numFmtId="166" fontId="2" fillId="0" borderId="2" xfId="0" applyNumberFormat="1" applyFont="1" applyBorder="1" applyAlignment="1">
      <alignment vertical="center"/>
    </xf>
    <xf numFmtId="164" fontId="2" fillId="0" borderId="2" xfId="1" applyFont="1" applyBorder="1" applyAlignment="1">
      <alignment vertical="center"/>
    </xf>
    <xf numFmtId="164" fontId="2" fillId="8" borderId="0" xfId="1" applyFont="1" applyFill="1" applyBorder="1" applyAlignment="1">
      <alignment vertical="top"/>
    </xf>
    <xf numFmtId="164" fontId="2" fillId="0" borderId="0" xfId="1" applyFont="1" applyBorder="1" applyAlignment="1">
      <alignment vertical="top"/>
    </xf>
    <xf numFmtId="9" fontId="3" fillId="2" borderId="1" xfId="2" applyFont="1" applyFill="1" applyBorder="1" applyAlignment="1">
      <alignment vertical="center" wrapText="1"/>
    </xf>
    <xf numFmtId="3" fontId="17" fillId="0" borderId="1" xfId="0" applyNumberFormat="1" applyFont="1" applyBorder="1"/>
    <xf numFmtId="0" fontId="2" fillId="0" borderId="0" xfId="0" applyFont="1" applyAlignment="1">
      <alignment vertical="top" wrapText="1"/>
    </xf>
    <xf numFmtId="0" fontId="24" fillId="0" borderId="1" xfId="0" applyFont="1" applyBorder="1" applyAlignment="1">
      <alignment horizontal="justify" vertical="top"/>
    </xf>
    <xf numFmtId="0" fontId="10" fillId="0" borderId="1" xfId="0" applyFont="1" applyBorder="1" applyAlignment="1">
      <alignment horizontal="justify" vertical="top"/>
    </xf>
    <xf numFmtId="165" fontId="10" fillId="3" borderId="1" xfId="1" applyNumberFormat="1" applyFont="1" applyFill="1" applyBorder="1" applyAlignment="1">
      <alignment vertical="top"/>
    </xf>
    <xf numFmtId="164" fontId="10" fillId="3" borderId="1" xfId="1" applyFont="1" applyFill="1" applyBorder="1" applyAlignment="1">
      <alignment vertical="top"/>
    </xf>
    <xf numFmtId="164" fontId="10" fillId="3" borderId="1" xfId="1" applyFont="1" applyFill="1" applyBorder="1" applyAlignment="1">
      <alignment vertical="top" wrapText="1"/>
    </xf>
    <xf numFmtId="164" fontId="10" fillId="0" borderId="1" xfId="1" applyFont="1" applyFill="1" applyBorder="1" applyAlignment="1">
      <alignment vertical="top" wrapText="1"/>
    </xf>
    <xf numFmtId="165" fontId="10" fillId="0" borderId="1" xfId="1" applyNumberFormat="1" applyFont="1" applyFill="1" applyBorder="1" applyAlignment="1">
      <alignment vertical="top"/>
    </xf>
    <xf numFmtId="164" fontId="10" fillId="0" borderId="1" xfId="1" applyFont="1" applyFill="1" applyBorder="1" applyAlignment="1">
      <alignment vertical="top"/>
    </xf>
    <xf numFmtId="0" fontId="10" fillId="3" borderId="1" xfId="0" applyFont="1" applyFill="1" applyBorder="1" applyAlignment="1">
      <alignment vertical="justify" wrapText="1"/>
    </xf>
    <xf numFmtId="165" fontId="10" fillId="0" borderId="1" xfId="1" applyNumberFormat="1" applyFont="1" applyFill="1" applyBorder="1" applyAlignment="1">
      <alignment horizontal="left" vertical="top"/>
    </xf>
    <xf numFmtId="4" fontId="10" fillId="0" borderId="1" xfId="0" applyNumberFormat="1" applyFont="1" applyBorder="1" applyAlignment="1">
      <alignment horizontal="right" vertical="top"/>
    </xf>
    <xf numFmtId="0" fontId="2" fillId="0" borderId="1" xfId="0" applyFont="1" applyBorder="1" applyAlignment="1">
      <alignment horizontal="left" vertical="top"/>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25" fillId="0" borderId="0" xfId="0" applyFont="1" applyAlignment="1">
      <alignment horizontal="center" vertical="top"/>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V403"/>
  <sheetViews>
    <sheetView tabSelected="1" zoomScale="70" zoomScaleNormal="70" workbookViewId="0">
      <pane xSplit="3" ySplit="4" topLeftCell="D5" activePane="bottomRight" state="frozen"/>
      <selection pane="topRight" activeCell="B1" sqref="B1"/>
      <selection pane="bottomLeft" activeCell="A2" sqref="A2"/>
      <selection pane="bottomRight" activeCell="R4" sqref="R4"/>
    </sheetView>
  </sheetViews>
  <sheetFormatPr defaultColWidth="9.140625" defaultRowHeight="16.5"/>
  <cols>
    <col min="1" max="1" width="7.85546875" style="5" customWidth="1"/>
    <col min="2" max="2" width="3.42578125" style="5" bestFit="1" customWidth="1"/>
    <col min="3" max="3" width="17" style="5" customWidth="1"/>
    <col min="4" max="4" width="12.85546875" style="5" customWidth="1"/>
    <col min="5" max="5" width="25" style="5" customWidth="1"/>
    <col min="6" max="6" width="16.5703125" style="5" customWidth="1"/>
    <col min="7" max="7" width="9.140625" style="5"/>
    <col min="8" max="8" width="11.5703125" style="7" customWidth="1"/>
    <col min="9" max="9" width="19" style="6" customWidth="1"/>
    <col min="10" max="10" width="18.7109375" style="6" bestFit="1" customWidth="1"/>
    <col min="11" max="13" width="18.7109375" style="6" customWidth="1"/>
    <col min="14" max="14" width="29.5703125" style="5" customWidth="1"/>
    <col min="15" max="15" width="46.7109375" style="5" customWidth="1"/>
    <col min="16" max="16" width="9.140625" style="5"/>
    <col min="17" max="17" width="18.7109375" style="5" bestFit="1" customWidth="1"/>
    <col min="18" max="18" width="16.85546875" style="5" bestFit="1" customWidth="1"/>
    <col min="19" max="19" width="9.140625" style="5"/>
    <col min="20" max="20" width="16.85546875" style="5" bestFit="1" customWidth="1"/>
    <col min="21" max="16384" width="9.140625" style="5"/>
  </cols>
  <sheetData>
    <row r="2" spans="1:22" ht="18.75">
      <c r="A2" s="143" t="s">
        <v>39</v>
      </c>
      <c r="B2" s="143"/>
      <c r="C2" s="143"/>
    </row>
    <row r="4" spans="1:22" ht="66">
      <c r="A4" s="1" t="s">
        <v>34</v>
      </c>
      <c r="B4" s="1" t="s">
        <v>19</v>
      </c>
      <c r="C4" s="1" t="s">
        <v>0</v>
      </c>
      <c r="D4" s="1" t="s">
        <v>114</v>
      </c>
      <c r="E4" s="2" t="s">
        <v>5</v>
      </c>
      <c r="F4" s="2" t="s">
        <v>4</v>
      </c>
      <c r="G4" s="1" t="s">
        <v>1</v>
      </c>
      <c r="H4" s="4" t="s">
        <v>2</v>
      </c>
      <c r="I4" s="3" t="s">
        <v>99</v>
      </c>
      <c r="J4" s="3" t="s">
        <v>254</v>
      </c>
      <c r="K4" s="3" t="s">
        <v>255</v>
      </c>
      <c r="L4" s="3" t="s">
        <v>256</v>
      </c>
      <c r="M4" s="3" t="s">
        <v>257</v>
      </c>
      <c r="N4" s="1" t="s">
        <v>6</v>
      </c>
      <c r="O4" s="1" t="s">
        <v>3</v>
      </c>
    </row>
    <row r="5" spans="1:22">
      <c r="A5" s="1"/>
      <c r="B5" s="1"/>
      <c r="C5" s="1"/>
      <c r="D5" s="1"/>
      <c r="E5" s="2"/>
      <c r="F5" s="2"/>
      <c r="G5" s="1"/>
      <c r="H5" s="4"/>
      <c r="I5" s="3"/>
      <c r="J5" s="3"/>
      <c r="K5" s="126">
        <v>0.19</v>
      </c>
      <c r="L5" s="126">
        <v>0.85</v>
      </c>
      <c r="M5" s="126">
        <v>0.15</v>
      </c>
      <c r="N5" s="1"/>
      <c r="O5" s="1"/>
    </row>
    <row r="6" spans="1:22" ht="33">
      <c r="A6" s="51" t="s">
        <v>35</v>
      </c>
      <c r="B6" s="51" t="s">
        <v>7</v>
      </c>
      <c r="C6" s="80" t="str">
        <f>'Grafic activitati'!B4</f>
        <v>A1. Informare si constientizare</v>
      </c>
      <c r="D6" s="81"/>
      <c r="E6" s="81"/>
      <c r="F6" s="81"/>
      <c r="G6" s="81"/>
      <c r="H6" s="81"/>
      <c r="I6" s="81"/>
      <c r="J6" s="81"/>
      <c r="K6" s="81"/>
      <c r="L6" s="81"/>
      <c r="M6" s="81"/>
      <c r="N6" s="81"/>
      <c r="O6" s="82"/>
    </row>
    <row r="7" spans="1:22">
      <c r="A7" s="51" t="s">
        <v>35</v>
      </c>
      <c r="B7" s="52" t="s">
        <v>7</v>
      </c>
      <c r="C7" s="77" t="str">
        <f>'Grafic activitati'!B5</f>
        <v xml:space="preserve">A.1.1 Informare, conștientizare și sensibilizare  a publicului larg și a persoanelor cu dizabilități cu privire la dreptul acestora de a trăi în comunitate </v>
      </c>
      <c r="D7" s="78"/>
      <c r="E7" s="78"/>
      <c r="F7" s="78"/>
      <c r="G7" s="78"/>
      <c r="H7" s="78"/>
      <c r="I7" s="78"/>
      <c r="J7" s="78"/>
      <c r="K7" s="78"/>
      <c r="L7" s="78"/>
      <c r="M7" s="78"/>
      <c r="N7" s="78"/>
      <c r="O7" s="79"/>
    </row>
    <row r="8" spans="1:22" ht="99">
      <c r="A8" s="51" t="s">
        <v>35</v>
      </c>
      <c r="B8" s="52" t="s">
        <v>7</v>
      </c>
      <c r="C8" s="52" t="s">
        <v>89</v>
      </c>
      <c r="D8" s="53" t="s">
        <v>149</v>
      </c>
      <c r="E8" s="53" t="s">
        <v>42</v>
      </c>
      <c r="F8" s="53" t="s">
        <v>14</v>
      </c>
      <c r="G8" s="54" t="s">
        <v>13</v>
      </c>
      <c r="H8" s="55">
        <v>30</v>
      </c>
      <c r="I8" s="73">
        <v>7121</v>
      </c>
      <c r="J8" s="57">
        <f>H8*I8</f>
        <v>213630</v>
      </c>
      <c r="K8" s="57"/>
      <c r="L8" s="57">
        <f>85/100*J8</f>
        <v>181585.5</v>
      </c>
      <c r="M8" s="57">
        <f t="shared" ref="M8:M9" si="0">J8-L8</f>
        <v>32044.5</v>
      </c>
      <c r="N8" s="58" t="s">
        <v>160</v>
      </c>
      <c r="O8" s="58" t="s">
        <v>258</v>
      </c>
      <c r="V8" s="30"/>
    </row>
    <row r="9" spans="1:22" ht="33">
      <c r="A9" s="51" t="s">
        <v>35</v>
      </c>
      <c r="B9" s="52" t="s">
        <v>7</v>
      </c>
      <c r="C9" s="52" t="s">
        <v>89</v>
      </c>
      <c r="D9" s="53" t="s">
        <v>149</v>
      </c>
      <c r="E9" s="53" t="s">
        <v>42</v>
      </c>
      <c r="F9" s="53" t="s">
        <v>14</v>
      </c>
      <c r="G9" s="54" t="s">
        <v>13</v>
      </c>
      <c r="H9" s="55">
        <v>30</v>
      </c>
      <c r="I9" s="56">
        <v>5325</v>
      </c>
      <c r="J9" s="57">
        <f>H9*I9</f>
        <v>159750</v>
      </c>
      <c r="K9" s="57"/>
      <c r="L9" s="57">
        <f>85/100*J9</f>
        <v>135787.5</v>
      </c>
      <c r="M9" s="57">
        <f t="shared" si="0"/>
        <v>23962.5</v>
      </c>
      <c r="N9" s="58" t="s">
        <v>161</v>
      </c>
      <c r="O9" s="58" t="s">
        <v>163</v>
      </c>
    </row>
    <row r="10" spans="1:22" ht="132">
      <c r="A10" s="51" t="s">
        <v>35</v>
      </c>
      <c r="B10" s="52" t="s">
        <v>7</v>
      </c>
      <c r="C10" s="52" t="s">
        <v>89</v>
      </c>
      <c r="D10" s="53" t="s">
        <v>149</v>
      </c>
      <c r="E10" s="53" t="s">
        <v>20</v>
      </c>
      <c r="F10" s="53" t="s">
        <v>14</v>
      </c>
      <c r="G10" s="54" t="s">
        <v>11</v>
      </c>
      <c r="H10" s="55">
        <v>1</v>
      </c>
      <c r="I10" s="56">
        <f>400000*1.19</f>
        <v>476000</v>
      </c>
      <c r="J10" s="57">
        <f>H10*I10</f>
        <v>476000</v>
      </c>
      <c r="K10" s="57">
        <f>J10*19/119</f>
        <v>76000</v>
      </c>
      <c r="L10" s="57">
        <f t="shared" ref="L10:L63" si="1">85/100*J10</f>
        <v>404600</v>
      </c>
      <c r="M10" s="57">
        <f>J10-L10</f>
        <v>71400</v>
      </c>
      <c r="N10" s="59" t="s">
        <v>152</v>
      </c>
      <c r="O10" s="58" t="s">
        <v>259</v>
      </c>
    </row>
    <row r="11" spans="1:22">
      <c r="A11" s="51" t="s">
        <v>35</v>
      </c>
      <c r="B11" s="52" t="s">
        <v>7</v>
      </c>
      <c r="C11" s="77" t="str">
        <f>'Grafic activitati'!B6</f>
        <v>A1.2 Identificarea, selectarea și monitorizarea grupului țintă</v>
      </c>
      <c r="D11" s="78"/>
      <c r="E11" s="78"/>
      <c r="F11" s="78"/>
      <c r="G11" s="78"/>
      <c r="H11" s="78"/>
      <c r="I11" s="78"/>
      <c r="J11" s="78"/>
      <c r="K11" s="78"/>
      <c r="L11" s="57">
        <f t="shared" si="1"/>
        <v>0</v>
      </c>
      <c r="M11" s="57">
        <f t="shared" ref="M11:M74" si="2">J11-L11</f>
        <v>0</v>
      </c>
      <c r="N11" s="78"/>
      <c r="O11" s="79"/>
    </row>
    <row r="12" spans="1:22" ht="99">
      <c r="A12" s="51" t="s">
        <v>35</v>
      </c>
      <c r="B12" s="52" t="s">
        <v>7</v>
      </c>
      <c r="C12" s="52" t="s">
        <v>97</v>
      </c>
      <c r="D12" s="53" t="s">
        <v>149</v>
      </c>
      <c r="E12" s="53" t="s">
        <v>42</v>
      </c>
      <c r="F12" s="53" t="s">
        <v>14</v>
      </c>
      <c r="G12" s="54" t="s">
        <v>9</v>
      </c>
      <c r="H12" s="55">
        <v>32</v>
      </c>
      <c r="I12" s="56">
        <v>7121</v>
      </c>
      <c r="J12" s="57">
        <f t="shared" ref="J12:J15" si="3">H12*I12</f>
        <v>227872</v>
      </c>
      <c r="K12" s="57"/>
      <c r="L12" s="57">
        <f t="shared" si="1"/>
        <v>193691.19999999998</v>
      </c>
      <c r="M12" s="57">
        <f t="shared" si="2"/>
        <v>34180.800000000017</v>
      </c>
      <c r="N12" s="58" t="s">
        <v>164</v>
      </c>
      <c r="O12" s="58" t="s">
        <v>260</v>
      </c>
      <c r="V12" s="30"/>
    </row>
    <row r="13" spans="1:22" ht="33">
      <c r="A13" s="51" t="s">
        <v>35</v>
      </c>
      <c r="B13" s="52" t="s">
        <v>7</v>
      </c>
      <c r="C13" s="52" t="s">
        <v>97</v>
      </c>
      <c r="D13" s="53" t="s">
        <v>149</v>
      </c>
      <c r="E13" s="53" t="s">
        <v>42</v>
      </c>
      <c r="F13" s="53" t="s">
        <v>14</v>
      </c>
      <c r="G13" s="54" t="s">
        <v>9</v>
      </c>
      <c r="H13" s="55">
        <f>H12</f>
        <v>32</v>
      </c>
      <c r="I13" s="56">
        <v>5325</v>
      </c>
      <c r="J13" s="57">
        <f t="shared" si="3"/>
        <v>170400</v>
      </c>
      <c r="K13" s="57"/>
      <c r="L13" s="57">
        <f t="shared" si="1"/>
        <v>144840</v>
      </c>
      <c r="M13" s="57">
        <f t="shared" si="2"/>
        <v>25560</v>
      </c>
      <c r="N13" s="58" t="s">
        <v>162</v>
      </c>
      <c r="O13" s="58" t="s">
        <v>165</v>
      </c>
    </row>
    <row r="14" spans="1:22" s="43" customFormat="1" ht="99">
      <c r="A14" s="51" t="s">
        <v>35</v>
      </c>
      <c r="B14" s="52" t="s">
        <v>7</v>
      </c>
      <c r="C14" s="52" t="s">
        <v>97</v>
      </c>
      <c r="D14" s="54" t="s">
        <v>185</v>
      </c>
      <c r="E14" s="53" t="s">
        <v>42</v>
      </c>
      <c r="F14" s="53" t="s">
        <v>14</v>
      </c>
      <c r="G14" s="54" t="s">
        <v>9</v>
      </c>
      <c r="H14" s="72">
        <v>6</v>
      </c>
      <c r="I14" s="73">
        <v>7121</v>
      </c>
      <c r="J14" s="74">
        <f t="shared" si="3"/>
        <v>42726</v>
      </c>
      <c r="K14" s="74"/>
      <c r="L14" s="57">
        <f>98/100*J14</f>
        <v>41871.479999999996</v>
      </c>
      <c r="M14" s="57">
        <f t="shared" si="2"/>
        <v>854.52000000000407</v>
      </c>
      <c r="N14" s="75" t="s">
        <v>112</v>
      </c>
      <c r="O14" s="75" t="s">
        <v>261</v>
      </c>
      <c r="V14" s="44"/>
    </row>
    <row r="15" spans="1:22" s="43" customFormat="1" ht="33">
      <c r="A15" s="51" t="s">
        <v>35</v>
      </c>
      <c r="B15" s="52" t="s">
        <v>7</v>
      </c>
      <c r="C15" s="52" t="s">
        <v>97</v>
      </c>
      <c r="D15" s="54" t="s">
        <v>185</v>
      </c>
      <c r="E15" s="53" t="s">
        <v>42</v>
      </c>
      <c r="F15" s="53" t="s">
        <v>14</v>
      </c>
      <c r="G15" s="54" t="s">
        <v>9</v>
      </c>
      <c r="H15" s="55">
        <f>H14</f>
        <v>6</v>
      </c>
      <c r="I15" s="56">
        <v>5325</v>
      </c>
      <c r="J15" s="57">
        <f t="shared" si="3"/>
        <v>31950</v>
      </c>
      <c r="K15" s="57"/>
      <c r="L15" s="57">
        <f t="shared" ref="L15:L59" si="4">98/100*J15</f>
        <v>31311</v>
      </c>
      <c r="M15" s="57">
        <f t="shared" si="2"/>
        <v>639</v>
      </c>
      <c r="N15" s="58" t="s">
        <v>113</v>
      </c>
      <c r="O15" s="58" t="s">
        <v>98</v>
      </c>
    </row>
    <row r="16" spans="1:22" s="43" customFormat="1" ht="99">
      <c r="A16" s="51" t="s">
        <v>35</v>
      </c>
      <c r="B16" s="52" t="s">
        <v>7</v>
      </c>
      <c r="C16" s="52" t="s">
        <v>97</v>
      </c>
      <c r="D16" s="54" t="s">
        <v>186</v>
      </c>
      <c r="E16" s="53" t="s">
        <v>42</v>
      </c>
      <c r="F16" s="53" t="s">
        <v>14</v>
      </c>
      <c r="G16" s="54" t="s">
        <v>9</v>
      </c>
      <c r="H16" s="72">
        <v>6</v>
      </c>
      <c r="I16" s="73">
        <v>7121</v>
      </c>
      <c r="J16" s="74">
        <f t="shared" ref="J16:J17" si="5">H16*I16</f>
        <v>42726</v>
      </c>
      <c r="K16" s="74"/>
      <c r="L16" s="57">
        <f t="shared" si="4"/>
        <v>41871.479999999996</v>
      </c>
      <c r="M16" s="57">
        <f t="shared" si="2"/>
        <v>854.52000000000407</v>
      </c>
      <c r="N16" s="75" t="s">
        <v>112</v>
      </c>
      <c r="O16" s="75" t="s">
        <v>261</v>
      </c>
      <c r="V16" s="44"/>
    </row>
    <row r="17" spans="1:22" s="43" customFormat="1" ht="33">
      <c r="A17" s="51" t="s">
        <v>35</v>
      </c>
      <c r="B17" s="52" t="s">
        <v>7</v>
      </c>
      <c r="C17" s="52" t="s">
        <v>97</v>
      </c>
      <c r="D17" s="54" t="s">
        <v>186</v>
      </c>
      <c r="E17" s="53" t="s">
        <v>42</v>
      </c>
      <c r="F17" s="53" t="s">
        <v>14</v>
      </c>
      <c r="G17" s="54" t="s">
        <v>9</v>
      </c>
      <c r="H17" s="55">
        <f>H16</f>
        <v>6</v>
      </c>
      <c r="I17" s="56">
        <v>5325</v>
      </c>
      <c r="J17" s="57">
        <f t="shared" si="5"/>
        <v>31950</v>
      </c>
      <c r="K17" s="57"/>
      <c r="L17" s="57">
        <f t="shared" si="4"/>
        <v>31311</v>
      </c>
      <c r="M17" s="57">
        <f t="shared" si="2"/>
        <v>639</v>
      </c>
      <c r="N17" s="58" t="s">
        <v>113</v>
      </c>
      <c r="O17" s="58" t="s">
        <v>98</v>
      </c>
    </row>
    <row r="18" spans="1:22" s="43" customFormat="1" ht="99">
      <c r="A18" s="51" t="s">
        <v>35</v>
      </c>
      <c r="B18" s="52" t="s">
        <v>7</v>
      </c>
      <c r="C18" s="52" t="s">
        <v>97</v>
      </c>
      <c r="D18" s="54" t="s">
        <v>187</v>
      </c>
      <c r="E18" s="53" t="s">
        <v>42</v>
      </c>
      <c r="F18" s="53" t="s">
        <v>14</v>
      </c>
      <c r="G18" s="54" t="s">
        <v>9</v>
      </c>
      <c r="H18" s="72">
        <v>6</v>
      </c>
      <c r="I18" s="73">
        <v>7121</v>
      </c>
      <c r="J18" s="74">
        <f t="shared" ref="J18:J19" si="6">H18*I18</f>
        <v>42726</v>
      </c>
      <c r="K18" s="74"/>
      <c r="L18" s="57">
        <f t="shared" si="4"/>
        <v>41871.479999999996</v>
      </c>
      <c r="M18" s="57">
        <f t="shared" si="2"/>
        <v>854.52000000000407</v>
      </c>
      <c r="N18" s="75" t="s">
        <v>112</v>
      </c>
      <c r="O18" s="75" t="s">
        <v>261</v>
      </c>
      <c r="V18" s="44"/>
    </row>
    <row r="19" spans="1:22" s="43" customFormat="1" ht="33">
      <c r="A19" s="51" t="s">
        <v>35</v>
      </c>
      <c r="B19" s="52" t="s">
        <v>7</v>
      </c>
      <c r="C19" s="52" t="s">
        <v>97</v>
      </c>
      <c r="D19" s="54" t="s">
        <v>187</v>
      </c>
      <c r="E19" s="53" t="s">
        <v>42</v>
      </c>
      <c r="F19" s="53" t="s">
        <v>14</v>
      </c>
      <c r="G19" s="54" t="s">
        <v>9</v>
      </c>
      <c r="H19" s="55">
        <f>H18</f>
        <v>6</v>
      </c>
      <c r="I19" s="56">
        <v>5325</v>
      </c>
      <c r="J19" s="57">
        <f t="shared" si="6"/>
        <v>31950</v>
      </c>
      <c r="K19" s="57"/>
      <c r="L19" s="57">
        <f t="shared" si="4"/>
        <v>31311</v>
      </c>
      <c r="M19" s="57">
        <f t="shared" si="2"/>
        <v>639</v>
      </c>
      <c r="N19" s="58" t="s">
        <v>113</v>
      </c>
      <c r="O19" s="58" t="s">
        <v>98</v>
      </c>
    </row>
    <row r="20" spans="1:22" s="43" customFormat="1" ht="99">
      <c r="A20" s="51" t="s">
        <v>35</v>
      </c>
      <c r="B20" s="52" t="s">
        <v>7</v>
      </c>
      <c r="C20" s="52" t="s">
        <v>97</v>
      </c>
      <c r="D20" s="54" t="s">
        <v>188</v>
      </c>
      <c r="E20" s="53" t="s">
        <v>42</v>
      </c>
      <c r="F20" s="53" t="s">
        <v>14</v>
      </c>
      <c r="G20" s="54" t="s">
        <v>9</v>
      </c>
      <c r="H20" s="72">
        <v>6</v>
      </c>
      <c r="I20" s="73">
        <v>7121</v>
      </c>
      <c r="J20" s="74">
        <f t="shared" ref="J20:J21" si="7">H20*I20</f>
        <v>42726</v>
      </c>
      <c r="K20" s="74"/>
      <c r="L20" s="57">
        <f t="shared" si="4"/>
        <v>41871.479999999996</v>
      </c>
      <c r="M20" s="57">
        <f t="shared" si="2"/>
        <v>854.52000000000407</v>
      </c>
      <c r="N20" s="75" t="s">
        <v>112</v>
      </c>
      <c r="O20" s="75" t="s">
        <v>261</v>
      </c>
      <c r="V20" s="44"/>
    </row>
    <row r="21" spans="1:22" s="43" customFormat="1" ht="33">
      <c r="A21" s="51" t="s">
        <v>35</v>
      </c>
      <c r="B21" s="52" t="s">
        <v>7</v>
      </c>
      <c r="C21" s="52" t="s">
        <v>97</v>
      </c>
      <c r="D21" s="54" t="s">
        <v>188</v>
      </c>
      <c r="E21" s="53" t="s">
        <v>42</v>
      </c>
      <c r="F21" s="53" t="s">
        <v>14</v>
      </c>
      <c r="G21" s="54" t="s">
        <v>9</v>
      </c>
      <c r="H21" s="55">
        <f>H20</f>
        <v>6</v>
      </c>
      <c r="I21" s="56">
        <v>5325</v>
      </c>
      <c r="J21" s="57">
        <f t="shared" si="7"/>
        <v>31950</v>
      </c>
      <c r="K21" s="57"/>
      <c r="L21" s="57">
        <f t="shared" si="4"/>
        <v>31311</v>
      </c>
      <c r="M21" s="57">
        <f t="shared" si="2"/>
        <v>639</v>
      </c>
      <c r="N21" s="58" t="s">
        <v>113</v>
      </c>
      <c r="O21" s="58" t="s">
        <v>98</v>
      </c>
    </row>
    <row r="22" spans="1:22" s="43" customFormat="1" ht="99">
      <c r="A22" s="51" t="s">
        <v>35</v>
      </c>
      <c r="B22" s="52" t="s">
        <v>7</v>
      </c>
      <c r="C22" s="52" t="s">
        <v>97</v>
      </c>
      <c r="D22" s="54" t="s">
        <v>189</v>
      </c>
      <c r="E22" s="53" t="s">
        <v>42</v>
      </c>
      <c r="F22" s="53" t="s">
        <v>14</v>
      </c>
      <c r="G22" s="54" t="s">
        <v>9</v>
      </c>
      <c r="H22" s="72">
        <v>6</v>
      </c>
      <c r="I22" s="73">
        <v>7121</v>
      </c>
      <c r="J22" s="74">
        <f t="shared" ref="J22:J23" si="8">H22*I22</f>
        <v>42726</v>
      </c>
      <c r="K22" s="74"/>
      <c r="L22" s="57">
        <f t="shared" si="4"/>
        <v>41871.479999999996</v>
      </c>
      <c r="M22" s="57">
        <f t="shared" si="2"/>
        <v>854.52000000000407</v>
      </c>
      <c r="N22" s="75" t="s">
        <v>112</v>
      </c>
      <c r="O22" s="75" t="s">
        <v>261</v>
      </c>
      <c r="V22" s="44"/>
    </row>
    <row r="23" spans="1:22" s="43" customFormat="1" ht="33">
      <c r="A23" s="51" t="s">
        <v>35</v>
      </c>
      <c r="B23" s="52" t="s">
        <v>7</v>
      </c>
      <c r="C23" s="52" t="s">
        <v>97</v>
      </c>
      <c r="D23" s="54" t="s">
        <v>189</v>
      </c>
      <c r="E23" s="53" t="s">
        <v>42</v>
      </c>
      <c r="F23" s="53" t="s">
        <v>14</v>
      </c>
      <c r="G23" s="54" t="s">
        <v>9</v>
      </c>
      <c r="H23" s="55">
        <f>H22</f>
        <v>6</v>
      </c>
      <c r="I23" s="56">
        <v>5325</v>
      </c>
      <c r="J23" s="57">
        <f t="shared" si="8"/>
        <v>31950</v>
      </c>
      <c r="K23" s="57"/>
      <c r="L23" s="57">
        <f t="shared" si="4"/>
        <v>31311</v>
      </c>
      <c r="M23" s="57">
        <f t="shared" si="2"/>
        <v>639</v>
      </c>
      <c r="N23" s="58" t="s">
        <v>113</v>
      </c>
      <c r="O23" s="58" t="s">
        <v>98</v>
      </c>
    </row>
    <row r="24" spans="1:22" s="43" customFormat="1" ht="99">
      <c r="A24" s="51" t="s">
        <v>35</v>
      </c>
      <c r="B24" s="52" t="s">
        <v>7</v>
      </c>
      <c r="C24" s="52" t="s">
        <v>97</v>
      </c>
      <c r="D24" s="54" t="s">
        <v>190</v>
      </c>
      <c r="E24" s="53" t="s">
        <v>42</v>
      </c>
      <c r="F24" s="53" t="s">
        <v>14</v>
      </c>
      <c r="G24" s="54" t="s">
        <v>9</v>
      </c>
      <c r="H24" s="72">
        <v>6</v>
      </c>
      <c r="I24" s="73">
        <v>7121</v>
      </c>
      <c r="J24" s="74">
        <f t="shared" ref="J24:J25" si="9">H24*I24</f>
        <v>42726</v>
      </c>
      <c r="K24" s="74"/>
      <c r="L24" s="57">
        <f t="shared" si="4"/>
        <v>41871.479999999996</v>
      </c>
      <c r="M24" s="57">
        <f t="shared" si="2"/>
        <v>854.52000000000407</v>
      </c>
      <c r="N24" s="75" t="s">
        <v>112</v>
      </c>
      <c r="O24" s="75" t="s">
        <v>261</v>
      </c>
      <c r="V24" s="44"/>
    </row>
    <row r="25" spans="1:22" s="43" customFormat="1" ht="33">
      <c r="A25" s="51" t="s">
        <v>35</v>
      </c>
      <c r="B25" s="52" t="s">
        <v>7</v>
      </c>
      <c r="C25" s="52" t="s">
        <v>97</v>
      </c>
      <c r="D25" s="54" t="s">
        <v>190</v>
      </c>
      <c r="E25" s="53" t="s">
        <v>42</v>
      </c>
      <c r="F25" s="53" t="s">
        <v>14</v>
      </c>
      <c r="G25" s="54" t="s">
        <v>9</v>
      </c>
      <c r="H25" s="55">
        <f>H24</f>
        <v>6</v>
      </c>
      <c r="I25" s="56">
        <v>5325</v>
      </c>
      <c r="J25" s="57">
        <f t="shared" si="9"/>
        <v>31950</v>
      </c>
      <c r="K25" s="57"/>
      <c r="L25" s="57">
        <f t="shared" si="4"/>
        <v>31311</v>
      </c>
      <c r="M25" s="57">
        <f t="shared" si="2"/>
        <v>639</v>
      </c>
      <c r="N25" s="58" t="s">
        <v>113</v>
      </c>
      <c r="O25" s="58" t="s">
        <v>98</v>
      </c>
    </row>
    <row r="26" spans="1:22" s="43" customFormat="1" ht="99">
      <c r="A26" s="51" t="s">
        <v>35</v>
      </c>
      <c r="B26" s="52" t="s">
        <v>7</v>
      </c>
      <c r="C26" s="52" t="s">
        <v>97</v>
      </c>
      <c r="D26" s="54" t="s">
        <v>191</v>
      </c>
      <c r="E26" s="53" t="s">
        <v>42</v>
      </c>
      <c r="F26" s="53" t="s">
        <v>14</v>
      </c>
      <c r="G26" s="54" t="s">
        <v>9</v>
      </c>
      <c r="H26" s="72">
        <v>6</v>
      </c>
      <c r="I26" s="73">
        <v>7121</v>
      </c>
      <c r="J26" s="74">
        <f t="shared" ref="J26:J27" si="10">H26*I26</f>
        <v>42726</v>
      </c>
      <c r="K26" s="74"/>
      <c r="L26" s="57">
        <f t="shared" si="4"/>
        <v>41871.479999999996</v>
      </c>
      <c r="M26" s="57">
        <f t="shared" si="2"/>
        <v>854.52000000000407</v>
      </c>
      <c r="N26" s="75" t="s">
        <v>112</v>
      </c>
      <c r="O26" s="75" t="s">
        <v>261</v>
      </c>
      <c r="V26" s="44"/>
    </row>
    <row r="27" spans="1:22" s="43" customFormat="1" ht="33">
      <c r="A27" s="51" t="s">
        <v>35</v>
      </c>
      <c r="B27" s="52" t="s">
        <v>7</v>
      </c>
      <c r="C27" s="52" t="s">
        <v>97</v>
      </c>
      <c r="D27" s="54" t="s">
        <v>191</v>
      </c>
      <c r="E27" s="53" t="s">
        <v>42</v>
      </c>
      <c r="F27" s="53" t="s">
        <v>14</v>
      </c>
      <c r="G27" s="54" t="s">
        <v>9</v>
      </c>
      <c r="H27" s="55">
        <f>H26</f>
        <v>6</v>
      </c>
      <c r="I27" s="56">
        <v>5325</v>
      </c>
      <c r="J27" s="57">
        <f t="shared" si="10"/>
        <v>31950</v>
      </c>
      <c r="K27" s="57"/>
      <c r="L27" s="57">
        <f t="shared" si="4"/>
        <v>31311</v>
      </c>
      <c r="M27" s="57">
        <f t="shared" si="2"/>
        <v>639</v>
      </c>
      <c r="N27" s="58" t="s">
        <v>113</v>
      </c>
      <c r="O27" s="58" t="s">
        <v>98</v>
      </c>
    </row>
    <row r="28" spans="1:22" s="43" customFormat="1" ht="99">
      <c r="A28" s="51" t="s">
        <v>35</v>
      </c>
      <c r="B28" s="52" t="s">
        <v>7</v>
      </c>
      <c r="C28" s="52" t="s">
        <v>97</v>
      </c>
      <c r="D28" s="54" t="s">
        <v>192</v>
      </c>
      <c r="E28" s="53" t="s">
        <v>42</v>
      </c>
      <c r="F28" s="53" t="s">
        <v>14</v>
      </c>
      <c r="G28" s="54" t="s">
        <v>9</v>
      </c>
      <c r="H28" s="72">
        <v>6</v>
      </c>
      <c r="I28" s="73">
        <v>7121</v>
      </c>
      <c r="J28" s="74">
        <f t="shared" ref="J28:J29" si="11">H28*I28</f>
        <v>42726</v>
      </c>
      <c r="K28" s="74"/>
      <c r="L28" s="57">
        <f t="shared" si="4"/>
        <v>41871.479999999996</v>
      </c>
      <c r="M28" s="57">
        <f t="shared" si="2"/>
        <v>854.52000000000407</v>
      </c>
      <c r="N28" s="75" t="s">
        <v>112</v>
      </c>
      <c r="O28" s="75" t="s">
        <v>261</v>
      </c>
      <c r="V28" s="44"/>
    </row>
    <row r="29" spans="1:22" s="43" customFormat="1" ht="33">
      <c r="A29" s="51" t="s">
        <v>35</v>
      </c>
      <c r="B29" s="52" t="s">
        <v>7</v>
      </c>
      <c r="C29" s="52" t="s">
        <v>97</v>
      </c>
      <c r="D29" s="54" t="s">
        <v>192</v>
      </c>
      <c r="E29" s="53" t="s">
        <v>42</v>
      </c>
      <c r="F29" s="53" t="s">
        <v>14</v>
      </c>
      <c r="G29" s="54" t="s">
        <v>9</v>
      </c>
      <c r="H29" s="55">
        <f>H28</f>
        <v>6</v>
      </c>
      <c r="I29" s="56">
        <v>5325</v>
      </c>
      <c r="J29" s="57">
        <f t="shared" si="11"/>
        <v>31950</v>
      </c>
      <c r="K29" s="57"/>
      <c r="L29" s="57">
        <f t="shared" si="4"/>
        <v>31311</v>
      </c>
      <c r="M29" s="57">
        <f t="shared" si="2"/>
        <v>639</v>
      </c>
      <c r="N29" s="58" t="s">
        <v>113</v>
      </c>
      <c r="O29" s="58" t="s">
        <v>98</v>
      </c>
    </row>
    <row r="30" spans="1:22" s="43" customFormat="1" ht="99">
      <c r="A30" s="51" t="s">
        <v>35</v>
      </c>
      <c r="B30" s="52" t="s">
        <v>7</v>
      </c>
      <c r="C30" s="52" t="s">
        <v>97</v>
      </c>
      <c r="D30" s="54" t="s">
        <v>193</v>
      </c>
      <c r="E30" s="53" t="s">
        <v>42</v>
      </c>
      <c r="F30" s="53" t="s">
        <v>14</v>
      </c>
      <c r="G30" s="54" t="s">
        <v>9</v>
      </c>
      <c r="H30" s="72">
        <v>6</v>
      </c>
      <c r="I30" s="73">
        <v>7121</v>
      </c>
      <c r="J30" s="74">
        <f t="shared" ref="J30:J31" si="12">H30*I30</f>
        <v>42726</v>
      </c>
      <c r="K30" s="74"/>
      <c r="L30" s="57">
        <f t="shared" si="4"/>
        <v>41871.479999999996</v>
      </c>
      <c r="M30" s="57">
        <f t="shared" si="2"/>
        <v>854.52000000000407</v>
      </c>
      <c r="N30" s="75" t="s">
        <v>112</v>
      </c>
      <c r="O30" s="75" t="s">
        <v>261</v>
      </c>
      <c r="V30" s="44"/>
    </row>
    <row r="31" spans="1:22" s="43" customFormat="1" ht="33">
      <c r="A31" s="51" t="s">
        <v>35</v>
      </c>
      <c r="B31" s="52" t="s">
        <v>7</v>
      </c>
      <c r="C31" s="52" t="s">
        <v>97</v>
      </c>
      <c r="D31" s="54" t="s">
        <v>193</v>
      </c>
      <c r="E31" s="53" t="s">
        <v>42</v>
      </c>
      <c r="F31" s="53" t="s">
        <v>14</v>
      </c>
      <c r="G31" s="54" t="s">
        <v>9</v>
      </c>
      <c r="H31" s="55">
        <f>H30</f>
        <v>6</v>
      </c>
      <c r="I31" s="56">
        <v>5325</v>
      </c>
      <c r="J31" s="57">
        <f t="shared" si="12"/>
        <v>31950</v>
      </c>
      <c r="K31" s="57"/>
      <c r="L31" s="57">
        <f t="shared" si="4"/>
        <v>31311</v>
      </c>
      <c r="M31" s="57">
        <f t="shared" si="2"/>
        <v>639</v>
      </c>
      <c r="N31" s="58" t="s">
        <v>113</v>
      </c>
      <c r="O31" s="58" t="s">
        <v>98</v>
      </c>
    </row>
    <row r="32" spans="1:22" s="43" customFormat="1" ht="99">
      <c r="A32" s="51" t="s">
        <v>35</v>
      </c>
      <c r="B32" s="52" t="s">
        <v>7</v>
      </c>
      <c r="C32" s="52" t="s">
        <v>97</v>
      </c>
      <c r="D32" s="54" t="s">
        <v>194</v>
      </c>
      <c r="E32" s="53" t="s">
        <v>42</v>
      </c>
      <c r="F32" s="53" t="s">
        <v>14</v>
      </c>
      <c r="G32" s="54" t="s">
        <v>9</v>
      </c>
      <c r="H32" s="72">
        <v>6</v>
      </c>
      <c r="I32" s="73">
        <v>7121</v>
      </c>
      <c r="J32" s="74">
        <f t="shared" ref="J32:J33" si="13">H32*I32</f>
        <v>42726</v>
      </c>
      <c r="K32" s="74"/>
      <c r="L32" s="57">
        <f t="shared" si="4"/>
        <v>41871.479999999996</v>
      </c>
      <c r="M32" s="57">
        <f t="shared" si="2"/>
        <v>854.52000000000407</v>
      </c>
      <c r="N32" s="75" t="s">
        <v>112</v>
      </c>
      <c r="O32" s="75" t="s">
        <v>261</v>
      </c>
      <c r="V32" s="44"/>
    </row>
    <row r="33" spans="1:22" s="43" customFormat="1" ht="33">
      <c r="A33" s="51" t="s">
        <v>35</v>
      </c>
      <c r="B33" s="52" t="s">
        <v>7</v>
      </c>
      <c r="C33" s="52" t="s">
        <v>97</v>
      </c>
      <c r="D33" s="54" t="s">
        <v>194</v>
      </c>
      <c r="E33" s="53" t="s">
        <v>42</v>
      </c>
      <c r="F33" s="53" t="s">
        <v>14</v>
      </c>
      <c r="G33" s="54" t="s">
        <v>9</v>
      </c>
      <c r="H33" s="55">
        <f>H32</f>
        <v>6</v>
      </c>
      <c r="I33" s="56">
        <v>5325</v>
      </c>
      <c r="J33" s="57">
        <f t="shared" si="13"/>
        <v>31950</v>
      </c>
      <c r="K33" s="57"/>
      <c r="L33" s="57">
        <f t="shared" si="4"/>
        <v>31311</v>
      </c>
      <c r="M33" s="57">
        <f t="shared" si="2"/>
        <v>639</v>
      </c>
      <c r="N33" s="58" t="s">
        <v>113</v>
      </c>
      <c r="O33" s="58" t="s">
        <v>98</v>
      </c>
    </row>
    <row r="34" spans="1:22" s="43" customFormat="1" ht="99">
      <c r="A34" s="51" t="s">
        <v>35</v>
      </c>
      <c r="B34" s="52" t="s">
        <v>7</v>
      </c>
      <c r="C34" s="52" t="s">
        <v>97</v>
      </c>
      <c r="D34" s="54" t="s">
        <v>291</v>
      </c>
      <c r="E34" s="53" t="s">
        <v>42</v>
      </c>
      <c r="F34" s="53" t="s">
        <v>14</v>
      </c>
      <c r="G34" s="54" t="s">
        <v>9</v>
      </c>
      <c r="H34" s="72">
        <v>6</v>
      </c>
      <c r="I34" s="73">
        <v>7121</v>
      </c>
      <c r="J34" s="74">
        <f t="shared" ref="J34:J35" si="14">H34*I34</f>
        <v>42726</v>
      </c>
      <c r="K34" s="74"/>
      <c r="L34" s="57">
        <f t="shared" si="4"/>
        <v>41871.479999999996</v>
      </c>
      <c r="M34" s="57">
        <f t="shared" si="2"/>
        <v>854.52000000000407</v>
      </c>
      <c r="N34" s="75" t="s">
        <v>112</v>
      </c>
      <c r="O34" s="75" t="s">
        <v>261</v>
      </c>
      <c r="V34" s="44"/>
    </row>
    <row r="35" spans="1:22" s="43" customFormat="1" ht="33">
      <c r="A35" s="51" t="s">
        <v>35</v>
      </c>
      <c r="B35" s="52" t="s">
        <v>7</v>
      </c>
      <c r="C35" s="52" t="s">
        <v>97</v>
      </c>
      <c r="D35" s="54" t="s">
        <v>291</v>
      </c>
      <c r="E35" s="53" t="s">
        <v>42</v>
      </c>
      <c r="F35" s="53" t="s">
        <v>14</v>
      </c>
      <c r="G35" s="54" t="s">
        <v>9</v>
      </c>
      <c r="H35" s="55">
        <f>H34</f>
        <v>6</v>
      </c>
      <c r="I35" s="56">
        <v>5325</v>
      </c>
      <c r="J35" s="57">
        <f t="shared" si="14"/>
        <v>31950</v>
      </c>
      <c r="K35" s="57"/>
      <c r="L35" s="57">
        <f t="shared" si="4"/>
        <v>31311</v>
      </c>
      <c r="M35" s="57">
        <f t="shared" si="2"/>
        <v>639</v>
      </c>
      <c r="N35" s="58" t="s">
        <v>113</v>
      </c>
      <c r="O35" s="58" t="s">
        <v>98</v>
      </c>
    </row>
    <row r="36" spans="1:22" s="43" customFormat="1" ht="99">
      <c r="A36" s="51" t="s">
        <v>35</v>
      </c>
      <c r="B36" s="52" t="s">
        <v>7</v>
      </c>
      <c r="C36" s="52" t="s">
        <v>97</v>
      </c>
      <c r="D36" s="54" t="s">
        <v>195</v>
      </c>
      <c r="E36" s="53" t="s">
        <v>42</v>
      </c>
      <c r="F36" s="53" t="s">
        <v>14</v>
      </c>
      <c r="G36" s="54" t="s">
        <v>9</v>
      </c>
      <c r="H36" s="72">
        <v>6</v>
      </c>
      <c r="I36" s="73">
        <v>7121</v>
      </c>
      <c r="J36" s="74">
        <f t="shared" ref="J36:J37" si="15">H36*I36</f>
        <v>42726</v>
      </c>
      <c r="K36" s="74"/>
      <c r="L36" s="57">
        <f t="shared" si="4"/>
        <v>41871.479999999996</v>
      </c>
      <c r="M36" s="57">
        <f t="shared" si="2"/>
        <v>854.52000000000407</v>
      </c>
      <c r="N36" s="75" t="s">
        <v>112</v>
      </c>
      <c r="O36" s="75" t="s">
        <v>261</v>
      </c>
      <c r="V36" s="44"/>
    </row>
    <row r="37" spans="1:22" s="43" customFormat="1" ht="33">
      <c r="A37" s="51" t="s">
        <v>35</v>
      </c>
      <c r="B37" s="52" t="s">
        <v>7</v>
      </c>
      <c r="C37" s="52" t="s">
        <v>97</v>
      </c>
      <c r="D37" s="54" t="s">
        <v>195</v>
      </c>
      <c r="E37" s="53" t="s">
        <v>42</v>
      </c>
      <c r="F37" s="53" t="s">
        <v>14</v>
      </c>
      <c r="G37" s="54" t="s">
        <v>9</v>
      </c>
      <c r="H37" s="55">
        <f>H36</f>
        <v>6</v>
      </c>
      <c r="I37" s="56">
        <v>5325</v>
      </c>
      <c r="J37" s="57">
        <f t="shared" si="15"/>
        <v>31950</v>
      </c>
      <c r="K37" s="57"/>
      <c r="L37" s="57">
        <f t="shared" si="4"/>
        <v>31311</v>
      </c>
      <c r="M37" s="57">
        <f t="shared" si="2"/>
        <v>639</v>
      </c>
      <c r="N37" s="58" t="s">
        <v>113</v>
      </c>
      <c r="O37" s="58" t="s">
        <v>98</v>
      </c>
    </row>
    <row r="38" spans="1:22" s="43" customFormat="1" ht="99">
      <c r="A38" s="51" t="s">
        <v>35</v>
      </c>
      <c r="B38" s="52" t="s">
        <v>7</v>
      </c>
      <c r="C38" s="52" t="s">
        <v>97</v>
      </c>
      <c r="D38" s="54" t="s">
        <v>196</v>
      </c>
      <c r="E38" s="53" t="s">
        <v>42</v>
      </c>
      <c r="F38" s="53" t="s">
        <v>14</v>
      </c>
      <c r="G38" s="54" t="s">
        <v>9</v>
      </c>
      <c r="H38" s="72">
        <v>6</v>
      </c>
      <c r="I38" s="73">
        <v>7121</v>
      </c>
      <c r="J38" s="74">
        <f t="shared" ref="J38:J39" si="16">H38*I38</f>
        <v>42726</v>
      </c>
      <c r="K38" s="74"/>
      <c r="L38" s="57">
        <f t="shared" si="4"/>
        <v>41871.479999999996</v>
      </c>
      <c r="M38" s="57">
        <f t="shared" si="2"/>
        <v>854.52000000000407</v>
      </c>
      <c r="N38" s="75" t="s">
        <v>112</v>
      </c>
      <c r="O38" s="75" t="s">
        <v>261</v>
      </c>
      <c r="V38" s="44"/>
    </row>
    <row r="39" spans="1:22" s="43" customFormat="1" ht="33">
      <c r="A39" s="51" t="s">
        <v>35</v>
      </c>
      <c r="B39" s="52" t="s">
        <v>7</v>
      </c>
      <c r="C39" s="52" t="s">
        <v>97</v>
      </c>
      <c r="D39" s="54" t="s">
        <v>196</v>
      </c>
      <c r="E39" s="53" t="s">
        <v>42</v>
      </c>
      <c r="F39" s="53" t="s">
        <v>14</v>
      </c>
      <c r="G39" s="54" t="s">
        <v>9</v>
      </c>
      <c r="H39" s="55">
        <f>H38</f>
        <v>6</v>
      </c>
      <c r="I39" s="56">
        <v>5325</v>
      </c>
      <c r="J39" s="57">
        <f t="shared" si="16"/>
        <v>31950</v>
      </c>
      <c r="K39" s="57"/>
      <c r="L39" s="57">
        <f t="shared" si="4"/>
        <v>31311</v>
      </c>
      <c r="M39" s="57">
        <f t="shared" si="2"/>
        <v>639</v>
      </c>
      <c r="N39" s="58" t="s">
        <v>113</v>
      </c>
      <c r="O39" s="58" t="s">
        <v>98</v>
      </c>
    </row>
    <row r="40" spans="1:22" s="43" customFormat="1" ht="99">
      <c r="A40" s="51" t="s">
        <v>35</v>
      </c>
      <c r="B40" s="52" t="s">
        <v>7</v>
      </c>
      <c r="C40" s="52" t="s">
        <v>97</v>
      </c>
      <c r="D40" s="54" t="s">
        <v>197</v>
      </c>
      <c r="E40" s="53" t="s">
        <v>42</v>
      </c>
      <c r="F40" s="53" t="s">
        <v>14</v>
      </c>
      <c r="G40" s="54" t="s">
        <v>9</v>
      </c>
      <c r="H40" s="72">
        <v>6</v>
      </c>
      <c r="I40" s="73">
        <v>7121</v>
      </c>
      <c r="J40" s="74">
        <f t="shared" ref="J40:J41" si="17">H40*I40</f>
        <v>42726</v>
      </c>
      <c r="K40" s="74"/>
      <c r="L40" s="57">
        <f t="shared" si="4"/>
        <v>41871.479999999996</v>
      </c>
      <c r="M40" s="57">
        <f t="shared" si="2"/>
        <v>854.52000000000407</v>
      </c>
      <c r="N40" s="75" t="s">
        <v>112</v>
      </c>
      <c r="O40" s="75" t="s">
        <v>261</v>
      </c>
      <c r="V40" s="44"/>
    </row>
    <row r="41" spans="1:22" s="43" customFormat="1" ht="33">
      <c r="A41" s="51" t="s">
        <v>35</v>
      </c>
      <c r="B41" s="52" t="s">
        <v>7</v>
      </c>
      <c r="C41" s="52" t="s">
        <v>97</v>
      </c>
      <c r="D41" s="54" t="s">
        <v>197</v>
      </c>
      <c r="E41" s="53" t="s">
        <v>42</v>
      </c>
      <c r="F41" s="53" t="s">
        <v>14</v>
      </c>
      <c r="G41" s="54" t="s">
        <v>9</v>
      </c>
      <c r="H41" s="55">
        <f>H40</f>
        <v>6</v>
      </c>
      <c r="I41" s="56">
        <v>5325</v>
      </c>
      <c r="J41" s="57">
        <f t="shared" si="17"/>
        <v>31950</v>
      </c>
      <c r="K41" s="57"/>
      <c r="L41" s="57">
        <f t="shared" si="4"/>
        <v>31311</v>
      </c>
      <c r="M41" s="57">
        <f t="shared" si="2"/>
        <v>639</v>
      </c>
      <c r="N41" s="58" t="s">
        <v>113</v>
      </c>
      <c r="O41" s="58" t="s">
        <v>98</v>
      </c>
    </row>
    <row r="42" spans="1:22" s="43" customFormat="1" ht="99">
      <c r="A42" s="51" t="s">
        <v>35</v>
      </c>
      <c r="B42" s="52" t="s">
        <v>7</v>
      </c>
      <c r="C42" s="52" t="s">
        <v>97</v>
      </c>
      <c r="D42" s="54" t="s">
        <v>198</v>
      </c>
      <c r="E42" s="53" t="s">
        <v>42</v>
      </c>
      <c r="F42" s="53" t="s">
        <v>14</v>
      </c>
      <c r="G42" s="54" t="s">
        <v>9</v>
      </c>
      <c r="H42" s="72">
        <v>6</v>
      </c>
      <c r="I42" s="73">
        <v>7121</v>
      </c>
      <c r="J42" s="74">
        <f t="shared" ref="J42:J43" si="18">H42*I42</f>
        <v>42726</v>
      </c>
      <c r="K42" s="74"/>
      <c r="L42" s="57">
        <f t="shared" si="4"/>
        <v>41871.479999999996</v>
      </c>
      <c r="M42" s="57">
        <f t="shared" si="2"/>
        <v>854.52000000000407</v>
      </c>
      <c r="N42" s="75" t="s">
        <v>112</v>
      </c>
      <c r="O42" s="75" t="s">
        <v>261</v>
      </c>
      <c r="V42" s="44"/>
    </row>
    <row r="43" spans="1:22" s="43" customFormat="1" ht="33">
      <c r="A43" s="51" t="s">
        <v>35</v>
      </c>
      <c r="B43" s="52" t="s">
        <v>7</v>
      </c>
      <c r="C43" s="52" t="s">
        <v>97</v>
      </c>
      <c r="D43" s="54" t="s">
        <v>198</v>
      </c>
      <c r="E43" s="53" t="s">
        <v>42</v>
      </c>
      <c r="F43" s="53" t="s">
        <v>14</v>
      </c>
      <c r="G43" s="54" t="s">
        <v>9</v>
      </c>
      <c r="H43" s="55">
        <f>H42</f>
        <v>6</v>
      </c>
      <c r="I43" s="56">
        <v>5325</v>
      </c>
      <c r="J43" s="57">
        <f t="shared" si="18"/>
        <v>31950</v>
      </c>
      <c r="K43" s="57"/>
      <c r="L43" s="57">
        <f t="shared" si="4"/>
        <v>31311</v>
      </c>
      <c r="M43" s="57">
        <f t="shared" si="2"/>
        <v>639</v>
      </c>
      <c r="N43" s="58" t="s">
        <v>113</v>
      </c>
      <c r="O43" s="58" t="s">
        <v>98</v>
      </c>
    </row>
    <row r="44" spans="1:22" s="43" customFormat="1" ht="99">
      <c r="A44" s="51" t="s">
        <v>35</v>
      </c>
      <c r="B44" s="52" t="s">
        <v>7</v>
      </c>
      <c r="C44" s="52" t="s">
        <v>97</v>
      </c>
      <c r="D44" s="54" t="s">
        <v>199</v>
      </c>
      <c r="E44" s="53" t="s">
        <v>42</v>
      </c>
      <c r="F44" s="53" t="s">
        <v>14</v>
      </c>
      <c r="G44" s="54" t="s">
        <v>9</v>
      </c>
      <c r="H44" s="72">
        <v>6</v>
      </c>
      <c r="I44" s="73">
        <v>7121</v>
      </c>
      <c r="J44" s="74">
        <f t="shared" ref="J44:J45" si="19">H44*I44</f>
        <v>42726</v>
      </c>
      <c r="K44" s="74"/>
      <c r="L44" s="57">
        <f t="shared" si="4"/>
        <v>41871.479999999996</v>
      </c>
      <c r="M44" s="57">
        <f t="shared" si="2"/>
        <v>854.52000000000407</v>
      </c>
      <c r="N44" s="75" t="s">
        <v>112</v>
      </c>
      <c r="O44" s="75" t="s">
        <v>261</v>
      </c>
      <c r="V44" s="44"/>
    </row>
    <row r="45" spans="1:22" s="43" customFormat="1" ht="33">
      <c r="A45" s="51" t="s">
        <v>35</v>
      </c>
      <c r="B45" s="52" t="s">
        <v>7</v>
      </c>
      <c r="C45" s="52" t="s">
        <v>97</v>
      </c>
      <c r="D45" s="54" t="s">
        <v>199</v>
      </c>
      <c r="E45" s="53" t="s">
        <v>42</v>
      </c>
      <c r="F45" s="53" t="s">
        <v>14</v>
      </c>
      <c r="G45" s="54" t="s">
        <v>9</v>
      </c>
      <c r="H45" s="55">
        <f>H44</f>
        <v>6</v>
      </c>
      <c r="I45" s="56">
        <v>5325</v>
      </c>
      <c r="J45" s="57">
        <f t="shared" si="19"/>
        <v>31950</v>
      </c>
      <c r="K45" s="57"/>
      <c r="L45" s="57">
        <f t="shared" si="4"/>
        <v>31311</v>
      </c>
      <c r="M45" s="57">
        <f t="shared" si="2"/>
        <v>639</v>
      </c>
      <c r="N45" s="58" t="s">
        <v>113</v>
      </c>
      <c r="O45" s="58" t="s">
        <v>98</v>
      </c>
    </row>
    <row r="46" spans="1:22" s="43" customFormat="1" ht="99">
      <c r="A46" s="51" t="s">
        <v>35</v>
      </c>
      <c r="B46" s="52" t="s">
        <v>7</v>
      </c>
      <c r="C46" s="52" t="s">
        <v>97</v>
      </c>
      <c r="D46" s="54" t="s">
        <v>292</v>
      </c>
      <c r="E46" s="53" t="s">
        <v>42</v>
      </c>
      <c r="F46" s="53" t="s">
        <v>14</v>
      </c>
      <c r="G46" s="54" t="s">
        <v>9</v>
      </c>
      <c r="H46" s="72">
        <v>6</v>
      </c>
      <c r="I46" s="73">
        <v>7121</v>
      </c>
      <c r="J46" s="74">
        <f t="shared" ref="J46:J47" si="20">H46*I46</f>
        <v>42726</v>
      </c>
      <c r="K46" s="74"/>
      <c r="L46" s="57">
        <f t="shared" si="4"/>
        <v>41871.479999999996</v>
      </c>
      <c r="M46" s="57">
        <f t="shared" si="2"/>
        <v>854.52000000000407</v>
      </c>
      <c r="N46" s="75" t="s">
        <v>112</v>
      </c>
      <c r="O46" s="75" t="s">
        <v>261</v>
      </c>
      <c r="V46" s="44"/>
    </row>
    <row r="47" spans="1:22" s="43" customFormat="1" ht="33">
      <c r="A47" s="51" t="s">
        <v>35</v>
      </c>
      <c r="B47" s="52" t="s">
        <v>7</v>
      </c>
      <c r="C47" s="52" t="s">
        <v>97</v>
      </c>
      <c r="D47" s="54" t="s">
        <v>292</v>
      </c>
      <c r="E47" s="53" t="s">
        <v>42</v>
      </c>
      <c r="F47" s="53" t="s">
        <v>14</v>
      </c>
      <c r="G47" s="54" t="s">
        <v>9</v>
      </c>
      <c r="H47" s="55">
        <f>H46</f>
        <v>6</v>
      </c>
      <c r="I47" s="56">
        <v>5325</v>
      </c>
      <c r="J47" s="57">
        <f t="shared" si="20"/>
        <v>31950</v>
      </c>
      <c r="K47" s="57"/>
      <c r="L47" s="57">
        <f t="shared" si="4"/>
        <v>31311</v>
      </c>
      <c r="M47" s="57">
        <f t="shared" si="2"/>
        <v>639</v>
      </c>
      <c r="N47" s="58" t="s">
        <v>113</v>
      </c>
      <c r="O47" s="58" t="s">
        <v>98</v>
      </c>
    </row>
    <row r="48" spans="1:22" s="43" customFormat="1" ht="99">
      <c r="A48" s="51" t="s">
        <v>35</v>
      </c>
      <c r="B48" s="52" t="s">
        <v>7</v>
      </c>
      <c r="C48" s="130" t="s">
        <v>97</v>
      </c>
      <c r="D48" s="89" t="s">
        <v>293</v>
      </c>
      <c r="E48" s="88" t="s">
        <v>42</v>
      </c>
      <c r="F48" s="88" t="s">
        <v>14</v>
      </c>
      <c r="G48" s="89" t="s">
        <v>9</v>
      </c>
      <c r="H48" s="131">
        <v>6</v>
      </c>
      <c r="I48" s="132">
        <v>7121</v>
      </c>
      <c r="J48" s="133">
        <f t="shared" ref="J48:J49" si="21">H48*I48</f>
        <v>42726</v>
      </c>
      <c r="K48" s="133"/>
      <c r="L48" s="134">
        <f t="shared" si="4"/>
        <v>41871.479999999996</v>
      </c>
      <c r="M48" s="134">
        <f t="shared" si="2"/>
        <v>854.52000000000407</v>
      </c>
      <c r="N48" s="137" t="s">
        <v>112</v>
      </c>
      <c r="O48" s="137" t="s">
        <v>261</v>
      </c>
      <c r="V48" s="44"/>
    </row>
    <row r="49" spans="1:22" s="43" customFormat="1" ht="33">
      <c r="A49" s="51" t="s">
        <v>35</v>
      </c>
      <c r="B49" s="52" t="s">
        <v>7</v>
      </c>
      <c r="C49" s="130" t="s">
        <v>97</v>
      </c>
      <c r="D49" s="89" t="s">
        <v>293</v>
      </c>
      <c r="E49" s="88" t="s">
        <v>42</v>
      </c>
      <c r="F49" s="88" t="s">
        <v>14</v>
      </c>
      <c r="G49" s="89" t="s">
        <v>9</v>
      </c>
      <c r="H49" s="135">
        <f>H48</f>
        <v>6</v>
      </c>
      <c r="I49" s="136">
        <v>5325</v>
      </c>
      <c r="J49" s="134">
        <f t="shared" si="21"/>
        <v>31950</v>
      </c>
      <c r="K49" s="134"/>
      <c r="L49" s="134">
        <f t="shared" si="4"/>
        <v>31311</v>
      </c>
      <c r="M49" s="134">
        <f t="shared" si="2"/>
        <v>639</v>
      </c>
      <c r="N49" s="90" t="s">
        <v>113</v>
      </c>
      <c r="O49" s="90" t="s">
        <v>98</v>
      </c>
    </row>
    <row r="50" spans="1:22" s="43" customFormat="1" ht="99">
      <c r="A50" s="51" t="s">
        <v>35</v>
      </c>
      <c r="B50" s="52" t="s">
        <v>7</v>
      </c>
      <c r="C50" s="52" t="s">
        <v>97</v>
      </c>
      <c r="D50" s="54" t="s">
        <v>294</v>
      </c>
      <c r="E50" s="53" t="s">
        <v>42</v>
      </c>
      <c r="F50" s="53" t="s">
        <v>14</v>
      </c>
      <c r="G50" s="54" t="s">
        <v>9</v>
      </c>
      <c r="H50" s="72">
        <v>6</v>
      </c>
      <c r="I50" s="73">
        <v>7121</v>
      </c>
      <c r="J50" s="74">
        <f t="shared" ref="J50:J51" si="22">H50*I50</f>
        <v>42726</v>
      </c>
      <c r="K50" s="74"/>
      <c r="L50" s="57">
        <f t="shared" si="4"/>
        <v>41871.479999999996</v>
      </c>
      <c r="M50" s="57">
        <f t="shared" si="2"/>
        <v>854.52000000000407</v>
      </c>
      <c r="N50" s="75" t="s">
        <v>112</v>
      </c>
      <c r="O50" s="75" t="s">
        <v>261</v>
      </c>
      <c r="V50" s="44"/>
    </row>
    <row r="51" spans="1:22" s="43" customFormat="1" ht="33">
      <c r="A51" s="51" t="s">
        <v>35</v>
      </c>
      <c r="B51" s="52" t="s">
        <v>7</v>
      </c>
      <c r="C51" s="52" t="s">
        <v>97</v>
      </c>
      <c r="D51" s="54" t="s">
        <v>294</v>
      </c>
      <c r="E51" s="53" t="s">
        <v>42</v>
      </c>
      <c r="F51" s="53" t="s">
        <v>14</v>
      </c>
      <c r="G51" s="54" t="s">
        <v>9</v>
      </c>
      <c r="H51" s="55">
        <f>H50</f>
        <v>6</v>
      </c>
      <c r="I51" s="56">
        <v>5325</v>
      </c>
      <c r="J51" s="57">
        <f t="shared" si="22"/>
        <v>31950</v>
      </c>
      <c r="K51" s="57"/>
      <c r="L51" s="57">
        <f t="shared" si="4"/>
        <v>31311</v>
      </c>
      <c r="M51" s="57">
        <f t="shared" si="2"/>
        <v>639</v>
      </c>
      <c r="N51" s="58" t="s">
        <v>113</v>
      </c>
      <c r="O51" s="58" t="s">
        <v>98</v>
      </c>
    </row>
    <row r="52" spans="1:22" s="43" customFormat="1" ht="99">
      <c r="A52" s="51" t="s">
        <v>35</v>
      </c>
      <c r="B52" s="52" t="s">
        <v>7</v>
      </c>
      <c r="C52" s="52" t="s">
        <v>97</v>
      </c>
      <c r="D52" s="54" t="s">
        <v>295</v>
      </c>
      <c r="E52" s="53" t="s">
        <v>42</v>
      </c>
      <c r="F52" s="53" t="s">
        <v>14</v>
      </c>
      <c r="G52" s="54" t="s">
        <v>9</v>
      </c>
      <c r="H52" s="72">
        <v>6</v>
      </c>
      <c r="I52" s="73">
        <v>7121</v>
      </c>
      <c r="J52" s="74">
        <f t="shared" ref="J52:J53" si="23">H52*I52</f>
        <v>42726</v>
      </c>
      <c r="K52" s="74"/>
      <c r="L52" s="57">
        <f t="shared" si="4"/>
        <v>41871.479999999996</v>
      </c>
      <c r="M52" s="57">
        <f t="shared" si="2"/>
        <v>854.52000000000407</v>
      </c>
      <c r="N52" s="75" t="s">
        <v>112</v>
      </c>
      <c r="O52" s="75" t="s">
        <v>261</v>
      </c>
      <c r="V52" s="44"/>
    </row>
    <row r="53" spans="1:22" s="43" customFormat="1" ht="33">
      <c r="A53" s="51" t="s">
        <v>35</v>
      </c>
      <c r="B53" s="52" t="s">
        <v>7</v>
      </c>
      <c r="C53" s="52" t="s">
        <v>97</v>
      </c>
      <c r="D53" s="54" t="s">
        <v>295</v>
      </c>
      <c r="E53" s="53" t="s">
        <v>42</v>
      </c>
      <c r="F53" s="53" t="s">
        <v>14</v>
      </c>
      <c r="G53" s="54" t="s">
        <v>9</v>
      </c>
      <c r="H53" s="55">
        <f>H52</f>
        <v>6</v>
      </c>
      <c r="I53" s="56">
        <v>5325</v>
      </c>
      <c r="J53" s="57">
        <f t="shared" si="23"/>
        <v>31950</v>
      </c>
      <c r="K53" s="57"/>
      <c r="L53" s="57">
        <f t="shared" si="4"/>
        <v>31311</v>
      </c>
      <c r="M53" s="57">
        <f t="shared" si="2"/>
        <v>639</v>
      </c>
      <c r="N53" s="58" t="s">
        <v>113</v>
      </c>
      <c r="O53" s="58" t="s">
        <v>98</v>
      </c>
    </row>
    <row r="54" spans="1:22" s="43" customFormat="1" ht="99">
      <c r="A54" s="51" t="s">
        <v>35</v>
      </c>
      <c r="B54" s="52" t="s">
        <v>7</v>
      </c>
      <c r="C54" s="52" t="s">
        <v>97</v>
      </c>
      <c r="D54" s="54" t="s">
        <v>296</v>
      </c>
      <c r="E54" s="53" t="s">
        <v>42</v>
      </c>
      <c r="F54" s="53" t="s">
        <v>14</v>
      </c>
      <c r="G54" s="54" t="s">
        <v>9</v>
      </c>
      <c r="H54" s="72">
        <v>6</v>
      </c>
      <c r="I54" s="73">
        <v>7121</v>
      </c>
      <c r="J54" s="74">
        <f t="shared" ref="J54:J55" si="24">H54*I54</f>
        <v>42726</v>
      </c>
      <c r="K54" s="74"/>
      <c r="L54" s="57">
        <f t="shared" si="4"/>
        <v>41871.479999999996</v>
      </c>
      <c r="M54" s="57">
        <f t="shared" si="2"/>
        <v>854.52000000000407</v>
      </c>
      <c r="N54" s="75" t="s">
        <v>112</v>
      </c>
      <c r="O54" s="75" t="s">
        <v>261</v>
      </c>
      <c r="V54" s="44"/>
    </row>
    <row r="55" spans="1:22" s="43" customFormat="1" ht="33">
      <c r="A55" s="51" t="s">
        <v>35</v>
      </c>
      <c r="B55" s="52" t="s">
        <v>7</v>
      </c>
      <c r="C55" s="52" t="s">
        <v>97</v>
      </c>
      <c r="D55" s="54" t="s">
        <v>296</v>
      </c>
      <c r="E55" s="53" t="s">
        <v>42</v>
      </c>
      <c r="F55" s="53" t="s">
        <v>14</v>
      </c>
      <c r="G55" s="54" t="s">
        <v>9</v>
      </c>
      <c r="H55" s="55">
        <f>H54</f>
        <v>6</v>
      </c>
      <c r="I55" s="56">
        <v>5325</v>
      </c>
      <c r="J55" s="57">
        <f t="shared" si="24"/>
        <v>31950</v>
      </c>
      <c r="K55" s="57"/>
      <c r="L55" s="57">
        <f t="shared" si="4"/>
        <v>31311</v>
      </c>
      <c r="M55" s="57">
        <f t="shared" si="2"/>
        <v>639</v>
      </c>
      <c r="N55" s="58" t="s">
        <v>113</v>
      </c>
      <c r="O55" s="58" t="s">
        <v>98</v>
      </c>
    </row>
    <row r="56" spans="1:22" s="43" customFormat="1" ht="99">
      <c r="A56" s="51" t="s">
        <v>35</v>
      </c>
      <c r="B56" s="52" t="s">
        <v>7</v>
      </c>
      <c r="C56" s="52" t="s">
        <v>97</v>
      </c>
      <c r="D56" s="54" t="s">
        <v>297</v>
      </c>
      <c r="E56" s="53" t="s">
        <v>42</v>
      </c>
      <c r="F56" s="53" t="s">
        <v>14</v>
      </c>
      <c r="G56" s="54" t="s">
        <v>9</v>
      </c>
      <c r="H56" s="72">
        <v>6</v>
      </c>
      <c r="I56" s="73">
        <v>7121</v>
      </c>
      <c r="J56" s="74">
        <f t="shared" ref="J56:J57" si="25">H56*I56</f>
        <v>42726</v>
      </c>
      <c r="K56" s="74"/>
      <c r="L56" s="57">
        <f t="shared" si="4"/>
        <v>41871.479999999996</v>
      </c>
      <c r="M56" s="57">
        <f t="shared" ref="M56:M57" si="26">J56-L56</f>
        <v>854.52000000000407</v>
      </c>
      <c r="N56" s="75" t="s">
        <v>112</v>
      </c>
      <c r="O56" s="75" t="s">
        <v>261</v>
      </c>
      <c r="V56" s="44"/>
    </row>
    <row r="57" spans="1:22" s="43" customFormat="1" ht="33">
      <c r="A57" s="51" t="s">
        <v>35</v>
      </c>
      <c r="B57" s="52" t="s">
        <v>7</v>
      </c>
      <c r="C57" s="52" t="s">
        <v>97</v>
      </c>
      <c r="D57" s="54" t="s">
        <v>297</v>
      </c>
      <c r="E57" s="53" t="s">
        <v>42</v>
      </c>
      <c r="F57" s="53" t="s">
        <v>14</v>
      </c>
      <c r="G57" s="54" t="s">
        <v>9</v>
      </c>
      <c r="H57" s="55">
        <f>H56</f>
        <v>6</v>
      </c>
      <c r="I57" s="56">
        <v>5325</v>
      </c>
      <c r="J57" s="57">
        <f t="shared" si="25"/>
        <v>31950</v>
      </c>
      <c r="K57" s="57"/>
      <c r="L57" s="57">
        <f t="shared" si="4"/>
        <v>31311</v>
      </c>
      <c r="M57" s="57">
        <f t="shared" si="26"/>
        <v>639</v>
      </c>
      <c r="N57" s="58" t="s">
        <v>113</v>
      </c>
      <c r="O57" s="58" t="s">
        <v>98</v>
      </c>
    </row>
    <row r="58" spans="1:22" s="43" customFormat="1" ht="99">
      <c r="A58" s="51" t="s">
        <v>35</v>
      </c>
      <c r="B58" s="52" t="s">
        <v>7</v>
      </c>
      <c r="C58" s="52" t="s">
        <v>97</v>
      </c>
      <c r="D58" s="54" t="s">
        <v>298</v>
      </c>
      <c r="E58" s="53" t="s">
        <v>42</v>
      </c>
      <c r="F58" s="53" t="s">
        <v>14</v>
      </c>
      <c r="G58" s="54" t="s">
        <v>9</v>
      </c>
      <c r="H58" s="72">
        <v>6</v>
      </c>
      <c r="I58" s="73">
        <v>7121</v>
      </c>
      <c r="J58" s="74">
        <f t="shared" ref="J58:J59" si="27">H58*I58</f>
        <v>42726</v>
      </c>
      <c r="K58" s="74"/>
      <c r="L58" s="57">
        <f t="shared" si="4"/>
        <v>41871.479999999996</v>
      </c>
      <c r="M58" s="57">
        <f t="shared" ref="M58:M59" si="28">J58-L58</f>
        <v>854.52000000000407</v>
      </c>
      <c r="N58" s="75" t="s">
        <v>112</v>
      </c>
      <c r="O58" s="75" t="s">
        <v>261</v>
      </c>
      <c r="V58" s="44"/>
    </row>
    <row r="59" spans="1:22" s="43" customFormat="1" ht="33">
      <c r="A59" s="51" t="s">
        <v>35</v>
      </c>
      <c r="B59" s="52" t="s">
        <v>7</v>
      </c>
      <c r="C59" s="52" t="s">
        <v>97</v>
      </c>
      <c r="D59" s="54" t="s">
        <v>298</v>
      </c>
      <c r="E59" s="53" t="s">
        <v>42</v>
      </c>
      <c r="F59" s="53" t="s">
        <v>14</v>
      </c>
      <c r="G59" s="54" t="s">
        <v>9</v>
      </c>
      <c r="H59" s="55">
        <f>H58</f>
        <v>6</v>
      </c>
      <c r="I59" s="56">
        <v>5325</v>
      </c>
      <c r="J59" s="57">
        <f t="shared" si="27"/>
        <v>31950</v>
      </c>
      <c r="K59" s="57"/>
      <c r="L59" s="57">
        <f t="shared" si="4"/>
        <v>31311</v>
      </c>
      <c r="M59" s="57">
        <f t="shared" si="28"/>
        <v>639</v>
      </c>
      <c r="N59" s="58" t="s">
        <v>113</v>
      </c>
      <c r="O59" s="58" t="s">
        <v>98</v>
      </c>
    </row>
    <row r="60" spans="1:22" ht="27.75" customHeight="1">
      <c r="A60" s="52" t="s">
        <v>35</v>
      </c>
      <c r="B60" s="52" t="s">
        <v>8</v>
      </c>
      <c r="C60" s="76" t="str">
        <f>'Grafic activitati'!B7</f>
        <v>A2. Dezvoltarea competentelor APP pe baza abordării centrate pe persoană</v>
      </c>
      <c r="D60" s="76"/>
      <c r="E60" s="76"/>
      <c r="F60" s="76"/>
      <c r="G60" s="76"/>
      <c r="H60" s="76"/>
      <c r="I60" s="76"/>
      <c r="J60" s="76"/>
      <c r="K60" s="76"/>
      <c r="L60" s="57">
        <f t="shared" si="1"/>
        <v>0</v>
      </c>
      <c r="M60" s="57">
        <f t="shared" si="2"/>
        <v>0</v>
      </c>
      <c r="N60" s="76"/>
      <c r="O60" s="76"/>
    </row>
    <row r="61" spans="1:22">
      <c r="A61" s="52"/>
      <c r="B61" s="52" t="s">
        <v>8</v>
      </c>
      <c r="C61" s="77" t="str">
        <f>'Grafic activitati'!B8</f>
        <v>A2.1 Revizuirea standardului ocupational pentru APP</v>
      </c>
      <c r="D61" s="78"/>
      <c r="E61" s="78"/>
      <c r="F61" s="78"/>
      <c r="G61" s="78"/>
      <c r="H61" s="78"/>
      <c r="I61" s="78"/>
      <c r="J61" s="78"/>
      <c r="K61" s="78"/>
      <c r="L61" s="57">
        <f t="shared" si="1"/>
        <v>0</v>
      </c>
      <c r="M61" s="57">
        <f t="shared" si="2"/>
        <v>0</v>
      </c>
      <c r="N61" s="78"/>
      <c r="O61" s="79"/>
    </row>
    <row r="62" spans="1:22" ht="99">
      <c r="A62" s="52" t="s">
        <v>35</v>
      </c>
      <c r="B62" s="52" t="s">
        <v>8</v>
      </c>
      <c r="C62" s="52" t="s">
        <v>167</v>
      </c>
      <c r="D62" s="53" t="s">
        <v>149</v>
      </c>
      <c r="E62" s="53" t="s">
        <v>42</v>
      </c>
      <c r="F62" s="53" t="s">
        <v>14</v>
      </c>
      <c r="G62" s="54" t="s">
        <v>9</v>
      </c>
      <c r="H62" s="55">
        <v>18</v>
      </c>
      <c r="I62" s="56">
        <v>7121</v>
      </c>
      <c r="J62" s="57">
        <f t="shared" ref="J62:J63" si="29">H62*I62</f>
        <v>128178</v>
      </c>
      <c r="K62" s="57"/>
      <c r="L62" s="57">
        <f t="shared" si="1"/>
        <v>108951.3</v>
      </c>
      <c r="M62" s="57">
        <f t="shared" si="2"/>
        <v>19226.699999999997</v>
      </c>
      <c r="N62" s="58" t="s">
        <v>176</v>
      </c>
      <c r="O62" s="58" t="s">
        <v>262</v>
      </c>
    </row>
    <row r="63" spans="1:22" ht="33">
      <c r="A63" s="52" t="s">
        <v>35</v>
      </c>
      <c r="B63" s="52" t="s">
        <v>8</v>
      </c>
      <c r="C63" s="52" t="s">
        <v>167</v>
      </c>
      <c r="D63" s="53" t="s">
        <v>149</v>
      </c>
      <c r="E63" s="53" t="s">
        <v>42</v>
      </c>
      <c r="F63" s="53" t="s">
        <v>14</v>
      </c>
      <c r="G63" s="54" t="s">
        <v>9</v>
      </c>
      <c r="H63" s="55">
        <f>H62</f>
        <v>18</v>
      </c>
      <c r="I63" s="56">
        <v>5325</v>
      </c>
      <c r="J63" s="57">
        <f t="shared" si="29"/>
        <v>95850</v>
      </c>
      <c r="K63" s="57"/>
      <c r="L63" s="57">
        <f t="shared" si="1"/>
        <v>81472.5</v>
      </c>
      <c r="M63" s="57">
        <f t="shared" si="2"/>
        <v>14377.5</v>
      </c>
      <c r="N63" s="58" t="s">
        <v>168</v>
      </c>
      <c r="O63" s="58" t="s">
        <v>317</v>
      </c>
      <c r="T63" s="30"/>
    </row>
    <row r="64" spans="1:22" ht="99">
      <c r="A64" s="52" t="s">
        <v>35</v>
      </c>
      <c r="B64" s="52" t="s">
        <v>8</v>
      </c>
      <c r="C64" s="52" t="s">
        <v>167</v>
      </c>
      <c r="D64" s="53" t="s">
        <v>115</v>
      </c>
      <c r="E64" s="53" t="s">
        <v>42</v>
      </c>
      <c r="F64" s="53" t="s">
        <v>14</v>
      </c>
      <c r="G64" s="54" t="s">
        <v>9</v>
      </c>
      <c r="H64" s="55">
        <v>9</v>
      </c>
      <c r="I64" s="56">
        <v>7121</v>
      </c>
      <c r="J64" s="57">
        <f t="shared" ref="J64:J65" si="30">H64*I64</f>
        <v>64089</v>
      </c>
      <c r="K64" s="57"/>
      <c r="L64" s="57">
        <f t="shared" ref="L64:L65" si="31">85/100*J64</f>
        <v>54475.65</v>
      </c>
      <c r="M64" s="57">
        <f t="shared" ref="M64:M65" si="32">J64-L64</f>
        <v>9613.3499999999985</v>
      </c>
      <c r="N64" s="58" t="s">
        <v>176</v>
      </c>
      <c r="O64" s="58" t="s">
        <v>316</v>
      </c>
    </row>
    <row r="65" spans="1:20" ht="33">
      <c r="A65" s="52" t="s">
        <v>35</v>
      </c>
      <c r="B65" s="52" t="s">
        <v>8</v>
      </c>
      <c r="C65" s="52" t="s">
        <v>167</v>
      </c>
      <c r="D65" s="53" t="s">
        <v>115</v>
      </c>
      <c r="E65" s="53" t="s">
        <v>42</v>
      </c>
      <c r="F65" s="53" t="s">
        <v>14</v>
      </c>
      <c r="G65" s="54" t="s">
        <v>9</v>
      </c>
      <c r="H65" s="55">
        <f>H64</f>
        <v>9</v>
      </c>
      <c r="I65" s="56">
        <v>5325</v>
      </c>
      <c r="J65" s="57">
        <f t="shared" si="30"/>
        <v>47925</v>
      </c>
      <c r="K65" s="57"/>
      <c r="L65" s="57">
        <f t="shared" si="31"/>
        <v>40736.25</v>
      </c>
      <c r="M65" s="57">
        <f t="shared" si="32"/>
        <v>7188.75</v>
      </c>
      <c r="N65" s="58" t="s">
        <v>168</v>
      </c>
      <c r="O65" s="58" t="s">
        <v>317</v>
      </c>
      <c r="T65" s="30"/>
    </row>
    <row r="66" spans="1:20" ht="99">
      <c r="A66" s="52" t="s">
        <v>35</v>
      </c>
      <c r="B66" s="52" t="s">
        <v>8</v>
      </c>
      <c r="C66" s="52" t="s">
        <v>167</v>
      </c>
      <c r="D66" s="53" t="s">
        <v>115</v>
      </c>
      <c r="E66" s="53" t="s">
        <v>181</v>
      </c>
      <c r="F66" s="53" t="s">
        <v>14</v>
      </c>
      <c r="G66" s="54" t="s">
        <v>11</v>
      </c>
      <c r="H66" s="55">
        <v>1</v>
      </c>
      <c r="I66" s="56">
        <v>100000</v>
      </c>
      <c r="J66" s="57">
        <f t="shared" ref="J66" si="33">H66*I66</f>
        <v>100000</v>
      </c>
      <c r="K66" s="57">
        <f t="shared" ref="K66:K68" si="34">J66*19/119</f>
        <v>15966.386554621849</v>
      </c>
      <c r="L66" s="57">
        <f t="shared" ref="L66:L80" si="35">85/100*J66</f>
        <v>85000</v>
      </c>
      <c r="M66" s="57">
        <f t="shared" si="2"/>
        <v>15000</v>
      </c>
      <c r="N66" s="58" t="s">
        <v>148</v>
      </c>
      <c r="O66" s="64" t="s">
        <v>263</v>
      </c>
    </row>
    <row r="67" spans="1:20" ht="82.5">
      <c r="A67" s="52" t="s">
        <v>35</v>
      </c>
      <c r="B67" s="52" t="s">
        <v>8</v>
      </c>
      <c r="C67" s="52" t="s">
        <v>167</v>
      </c>
      <c r="D67" s="53" t="s">
        <v>149</v>
      </c>
      <c r="E67" s="53" t="s">
        <v>45</v>
      </c>
      <c r="F67" s="53" t="s">
        <v>14</v>
      </c>
      <c r="G67" s="54" t="s">
        <v>182</v>
      </c>
      <c r="H67" s="55">
        <v>2</v>
      </c>
      <c r="I67" s="56">
        <f>6500*1.19</f>
        <v>7735</v>
      </c>
      <c r="J67" s="57">
        <f>I67*H67</f>
        <v>15470</v>
      </c>
      <c r="K67" s="57">
        <f t="shared" si="34"/>
        <v>2470</v>
      </c>
      <c r="L67" s="57">
        <f t="shared" si="35"/>
        <v>13149.5</v>
      </c>
      <c r="M67" s="57">
        <f t="shared" si="2"/>
        <v>2320.5</v>
      </c>
      <c r="N67" s="58" t="s">
        <v>183</v>
      </c>
      <c r="O67" s="58" t="s">
        <v>264</v>
      </c>
    </row>
    <row r="68" spans="1:20" ht="82.5">
      <c r="A68" s="52" t="s">
        <v>35</v>
      </c>
      <c r="B68" s="52" t="s">
        <v>8</v>
      </c>
      <c r="C68" s="52" t="s">
        <v>167</v>
      </c>
      <c r="D68" s="53" t="s">
        <v>149</v>
      </c>
      <c r="E68" s="53" t="s">
        <v>45</v>
      </c>
      <c r="F68" s="53" t="s">
        <v>14</v>
      </c>
      <c r="G68" s="62" t="s">
        <v>182</v>
      </c>
      <c r="H68" s="63">
        <v>2</v>
      </c>
      <c r="I68" s="61">
        <f>14000*1.19</f>
        <v>16660</v>
      </c>
      <c r="J68" s="57">
        <f t="shared" ref="J68" si="36">H68*I68</f>
        <v>33320</v>
      </c>
      <c r="K68" s="57">
        <f t="shared" si="34"/>
        <v>5320</v>
      </c>
      <c r="L68" s="57">
        <f t="shared" si="35"/>
        <v>28322</v>
      </c>
      <c r="M68" s="57">
        <f t="shared" si="2"/>
        <v>4998</v>
      </c>
      <c r="N68" s="58" t="s">
        <v>32</v>
      </c>
      <c r="O68" s="58" t="s">
        <v>265</v>
      </c>
    </row>
    <row r="69" spans="1:20" ht="16.5" customHeight="1">
      <c r="A69" s="52"/>
      <c r="B69" s="52" t="s">
        <v>8</v>
      </c>
      <c r="C69" s="77" t="s">
        <v>155</v>
      </c>
      <c r="D69" s="85"/>
      <c r="E69" s="85"/>
      <c r="F69" s="85"/>
      <c r="G69" s="85"/>
      <c r="H69" s="85"/>
      <c r="I69" s="85"/>
      <c r="J69" s="85"/>
      <c r="K69" s="85"/>
      <c r="L69" s="57">
        <f t="shared" si="35"/>
        <v>0</v>
      </c>
      <c r="M69" s="57">
        <f t="shared" si="2"/>
        <v>0</v>
      </c>
      <c r="N69" s="85"/>
      <c r="O69" s="86"/>
    </row>
    <row r="70" spans="1:20" ht="115.5">
      <c r="A70" s="52" t="s">
        <v>35</v>
      </c>
      <c r="B70" s="52" t="s">
        <v>8</v>
      </c>
      <c r="C70" s="60" t="s">
        <v>166</v>
      </c>
      <c r="D70" s="66" t="s">
        <v>115</v>
      </c>
      <c r="E70" s="53" t="s">
        <v>20</v>
      </c>
      <c r="F70" s="53" t="s">
        <v>14</v>
      </c>
      <c r="G70" s="54" t="s">
        <v>11</v>
      </c>
      <c r="H70" s="55">
        <v>1</v>
      </c>
      <c r="I70" s="56">
        <v>750000</v>
      </c>
      <c r="J70" s="56">
        <v>750000</v>
      </c>
      <c r="K70" s="57">
        <f>J70*19/119</f>
        <v>119747.89915966387</v>
      </c>
      <c r="L70" s="57">
        <f t="shared" si="35"/>
        <v>637500</v>
      </c>
      <c r="M70" s="57">
        <f t="shared" si="2"/>
        <v>112500</v>
      </c>
      <c r="N70" s="60" t="s">
        <v>307</v>
      </c>
      <c r="O70" s="60" t="s">
        <v>308</v>
      </c>
    </row>
    <row r="71" spans="1:20" ht="99">
      <c r="A71" s="52" t="s">
        <v>35</v>
      </c>
      <c r="B71" s="52" t="s">
        <v>8</v>
      </c>
      <c r="C71" s="60" t="s">
        <v>166</v>
      </c>
      <c r="D71" s="53" t="s">
        <v>115</v>
      </c>
      <c r="E71" s="53" t="s">
        <v>42</v>
      </c>
      <c r="F71" s="53" t="s">
        <v>14</v>
      </c>
      <c r="G71" s="54" t="s">
        <v>9</v>
      </c>
      <c r="H71" s="55">
        <v>6</v>
      </c>
      <c r="I71" s="56">
        <v>7121</v>
      </c>
      <c r="J71" s="57">
        <f t="shared" ref="J71:J72" si="37">H71*I71</f>
        <v>42726</v>
      </c>
      <c r="K71" s="57"/>
      <c r="L71" s="57">
        <f t="shared" ref="L71:L72" si="38">85/100*J71</f>
        <v>36317.1</v>
      </c>
      <c r="M71" s="57">
        <f t="shared" ref="M71:M72" si="39">J71-L71</f>
        <v>6408.9000000000015</v>
      </c>
      <c r="N71" s="58" t="s">
        <v>170</v>
      </c>
      <c r="O71" s="58" t="s">
        <v>322</v>
      </c>
    </row>
    <row r="72" spans="1:20" ht="33">
      <c r="A72" s="52" t="s">
        <v>35</v>
      </c>
      <c r="B72" s="52" t="s">
        <v>8</v>
      </c>
      <c r="C72" s="60" t="s">
        <v>166</v>
      </c>
      <c r="D72" s="53" t="s">
        <v>115</v>
      </c>
      <c r="E72" s="53" t="s">
        <v>42</v>
      </c>
      <c r="F72" s="53" t="s">
        <v>14</v>
      </c>
      <c r="G72" s="54" t="s">
        <v>9</v>
      </c>
      <c r="H72" s="55">
        <v>6</v>
      </c>
      <c r="I72" s="56">
        <v>5325</v>
      </c>
      <c r="J72" s="57">
        <f t="shared" si="37"/>
        <v>31950</v>
      </c>
      <c r="K72" s="57"/>
      <c r="L72" s="57">
        <f t="shared" si="38"/>
        <v>27157.5</v>
      </c>
      <c r="M72" s="57">
        <f t="shared" si="39"/>
        <v>4792.5</v>
      </c>
      <c r="N72" s="58" t="s">
        <v>169</v>
      </c>
      <c r="O72" s="58" t="s">
        <v>323</v>
      </c>
    </row>
    <row r="73" spans="1:20" ht="99">
      <c r="A73" s="52" t="s">
        <v>35</v>
      </c>
      <c r="B73" s="52" t="s">
        <v>8</v>
      </c>
      <c r="C73" s="60" t="s">
        <v>166</v>
      </c>
      <c r="D73" s="53" t="s">
        <v>149</v>
      </c>
      <c r="E73" s="53" t="s">
        <v>42</v>
      </c>
      <c r="F73" s="53" t="s">
        <v>14</v>
      </c>
      <c r="G73" s="54" t="s">
        <v>9</v>
      </c>
      <c r="H73" s="55">
        <v>12</v>
      </c>
      <c r="I73" s="56">
        <v>7121</v>
      </c>
      <c r="J73" s="57">
        <f t="shared" ref="J73:J74" si="40">H73*I73</f>
        <v>85452</v>
      </c>
      <c r="K73" s="57"/>
      <c r="L73" s="57">
        <f t="shared" si="35"/>
        <v>72634.2</v>
      </c>
      <c r="M73" s="57">
        <f t="shared" si="2"/>
        <v>12817.800000000003</v>
      </c>
      <c r="N73" s="58" t="s">
        <v>170</v>
      </c>
      <c r="O73" s="58" t="s">
        <v>266</v>
      </c>
    </row>
    <row r="74" spans="1:20" ht="33">
      <c r="A74" s="52" t="s">
        <v>35</v>
      </c>
      <c r="B74" s="52" t="s">
        <v>8</v>
      </c>
      <c r="C74" s="60" t="s">
        <v>166</v>
      </c>
      <c r="D74" s="53" t="s">
        <v>149</v>
      </c>
      <c r="E74" s="53" t="s">
        <v>42</v>
      </c>
      <c r="F74" s="53" t="s">
        <v>14</v>
      </c>
      <c r="G74" s="54" t="s">
        <v>9</v>
      </c>
      <c r="H74" s="55">
        <f>H73</f>
        <v>12</v>
      </c>
      <c r="I74" s="56">
        <v>5325</v>
      </c>
      <c r="J74" s="57">
        <f t="shared" si="40"/>
        <v>63900</v>
      </c>
      <c r="K74" s="57"/>
      <c r="L74" s="57">
        <f t="shared" si="35"/>
        <v>54315</v>
      </c>
      <c r="M74" s="57">
        <f t="shared" si="2"/>
        <v>9585</v>
      </c>
      <c r="N74" s="58" t="s">
        <v>169</v>
      </c>
      <c r="O74" s="58" t="s">
        <v>169</v>
      </c>
    </row>
    <row r="75" spans="1:20" ht="82.5">
      <c r="A75" s="52" t="s">
        <v>35</v>
      </c>
      <c r="B75" s="52" t="s">
        <v>8</v>
      </c>
      <c r="C75" s="60" t="s">
        <v>184</v>
      </c>
      <c r="D75" s="53" t="s">
        <v>149</v>
      </c>
      <c r="E75" s="53" t="s">
        <v>45</v>
      </c>
      <c r="F75" s="53" t="s">
        <v>14</v>
      </c>
      <c r="G75" s="54" t="s">
        <v>182</v>
      </c>
      <c r="H75" s="55">
        <v>2</v>
      </c>
      <c r="I75" s="56">
        <f>6500*1.19</f>
        <v>7735</v>
      </c>
      <c r="J75" s="57">
        <f>I75*H75</f>
        <v>15470</v>
      </c>
      <c r="K75" s="57">
        <f>J75*19/119</f>
        <v>2470</v>
      </c>
      <c r="L75" s="57">
        <f t="shared" si="35"/>
        <v>13149.5</v>
      </c>
      <c r="M75" s="57">
        <f t="shared" ref="M75:M136" si="41">J75-L75</f>
        <v>2320.5</v>
      </c>
      <c r="N75" s="58" t="s">
        <v>183</v>
      </c>
      <c r="O75" s="58" t="s">
        <v>264</v>
      </c>
    </row>
    <row r="76" spans="1:20">
      <c r="A76" s="52" t="s">
        <v>35</v>
      </c>
      <c r="B76" s="52" t="s">
        <v>8</v>
      </c>
      <c r="C76" s="77" t="str">
        <f>'Grafic activitati'!B10</f>
        <v>A2.3 Organizarea, desfășurarea și evaluarea programului de educație și formare profesională pentru APP</v>
      </c>
      <c r="D76" s="78"/>
      <c r="E76" s="78"/>
      <c r="F76" s="78"/>
      <c r="G76" s="78"/>
      <c r="H76" s="78"/>
      <c r="I76" s="78"/>
      <c r="J76" s="78"/>
      <c r="K76" s="78"/>
      <c r="L76" s="57">
        <f t="shared" si="35"/>
        <v>0</v>
      </c>
      <c r="M76" s="57">
        <f t="shared" si="41"/>
        <v>0</v>
      </c>
      <c r="N76" s="78"/>
      <c r="O76" s="79"/>
    </row>
    <row r="77" spans="1:20" ht="99">
      <c r="A77" s="52" t="s">
        <v>35</v>
      </c>
      <c r="B77" s="52" t="s">
        <v>8</v>
      </c>
      <c r="C77" s="52" t="s">
        <v>120</v>
      </c>
      <c r="D77" s="53" t="s">
        <v>149</v>
      </c>
      <c r="E77" s="53" t="s">
        <v>42</v>
      </c>
      <c r="F77" s="53" t="s">
        <v>14</v>
      </c>
      <c r="G77" s="54" t="s">
        <v>9</v>
      </c>
      <c r="H77" s="55">
        <v>15</v>
      </c>
      <c r="I77" s="56">
        <v>7121</v>
      </c>
      <c r="J77" s="57">
        <f t="shared" ref="J77:J132" si="42">H77*I77</f>
        <v>106815</v>
      </c>
      <c r="K77" s="57"/>
      <c r="L77" s="57">
        <f t="shared" si="35"/>
        <v>90792.75</v>
      </c>
      <c r="M77" s="57">
        <f t="shared" si="41"/>
        <v>16022.25</v>
      </c>
      <c r="N77" s="58" t="s">
        <v>171</v>
      </c>
      <c r="O77" s="58" t="s">
        <v>267</v>
      </c>
    </row>
    <row r="78" spans="1:20" ht="33">
      <c r="A78" s="52" t="s">
        <v>35</v>
      </c>
      <c r="B78" s="52" t="s">
        <v>8</v>
      </c>
      <c r="C78" s="52" t="s">
        <v>120</v>
      </c>
      <c r="D78" s="53" t="s">
        <v>149</v>
      </c>
      <c r="E78" s="53" t="s">
        <v>42</v>
      </c>
      <c r="F78" s="53" t="s">
        <v>14</v>
      </c>
      <c r="G78" s="54" t="s">
        <v>9</v>
      </c>
      <c r="H78" s="55">
        <v>15</v>
      </c>
      <c r="I78" s="56">
        <v>5325</v>
      </c>
      <c r="J78" s="57">
        <f t="shared" si="42"/>
        <v>79875</v>
      </c>
      <c r="K78" s="57"/>
      <c r="L78" s="57">
        <f t="shared" si="35"/>
        <v>67893.75</v>
      </c>
      <c r="M78" s="57">
        <f t="shared" si="41"/>
        <v>11981.25</v>
      </c>
      <c r="N78" s="58" t="s">
        <v>21</v>
      </c>
      <c r="O78" s="58" t="s">
        <v>21</v>
      </c>
    </row>
    <row r="79" spans="1:20" ht="99">
      <c r="A79" s="52" t="s">
        <v>35</v>
      </c>
      <c r="B79" s="52" t="s">
        <v>8</v>
      </c>
      <c r="C79" s="52" t="s">
        <v>120</v>
      </c>
      <c r="D79" s="53" t="s">
        <v>149</v>
      </c>
      <c r="E79" s="53" t="s">
        <v>42</v>
      </c>
      <c r="F79" s="53" t="s">
        <v>14</v>
      </c>
      <c r="G79" s="54" t="s">
        <v>9</v>
      </c>
      <c r="H79" s="55">
        <v>15</v>
      </c>
      <c r="I79" s="56">
        <v>7121</v>
      </c>
      <c r="J79" s="57">
        <f t="shared" ref="J79:J122" si="43">H79*I79</f>
        <v>106815</v>
      </c>
      <c r="K79" s="57"/>
      <c r="L79" s="57">
        <f t="shared" si="35"/>
        <v>90792.75</v>
      </c>
      <c r="M79" s="57">
        <f t="shared" si="41"/>
        <v>16022.25</v>
      </c>
      <c r="N79" s="58" t="s">
        <v>172</v>
      </c>
      <c r="O79" s="75" t="s">
        <v>268</v>
      </c>
    </row>
    <row r="80" spans="1:20" ht="33">
      <c r="A80" s="52" t="s">
        <v>35</v>
      </c>
      <c r="B80" s="52" t="s">
        <v>8</v>
      </c>
      <c r="C80" s="52" t="s">
        <v>120</v>
      </c>
      <c r="D80" s="53" t="s">
        <v>149</v>
      </c>
      <c r="E80" s="53" t="s">
        <v>42</v>
      </c>
      <c r="F80" s="53" t="s">
        <v>14</v>
      </c>
      <c r="G80" s="54" t="s">
        <v>9</v>
      </c>
      <c r="H80" s="55">
        <v>15</v>
      </c>
      <c r="I80" s="56">
        <v>5325</v>
      </c>
      <c r="J80" s="57">
        <f t="shared" si="43"/>
        <v>79875</v>
      </c>
      <c r="K80" s="57"/>
      <c r="L80" s="57">
        <f t="shared" si="35"/>
        <v>67893.75</v>
      </c>
      <c r="M80" s="57">
        <f t="shared" si="41"/>
        <v>11981.25</v>
      </c>
      <c r="N80" s="58" t="s">
        <v>173</v>
      </c>
      <c r="O80" s="58" t="s">
        <v>150</v>
      </c>
    </row>
    <row r="81" spans="1:22" s="43" customFormat="1" ht="115.5">
      <c r="A81" s="51" t="s">
        <v>35</v>
      </c>
      <c r="B81" s="52" t="s">
        <v>8</v>
      </c>
      <c r="C81" s="52" t="s">
        <v>120</v>
      </c>
      <c r="D81" s="54" t="s">
        <v>185</v>
      </c>
      <c r="E81" s="53" t="s">
        <v>42</v>
      </c>
      <c r="F81" s="53" t="s">
        <v>14</v>
      </c>
      <c r="G81" s="54" t="s">
        <v>9</v>
      </c>
      <c r="H81" s="72">
        <v>6</v>
      </c>
      <c r="I81" s="73">
        <v>7121</v>
      </c>
      <c r="J81" s="74">
        <f t="shared" si="43"/>
        <v>42726</v>
      </c>
      <c r="K81" s="74"/>
      <c r="L81" s="57">
        <f>98/100*J81</f>
        <v>41871.479999999996</v>
      </c>
      <c r="M81" s="57">
        <f t="shared" si="41"/>
        <v>854.52000000000407</v>
      </c>
      <c r="N81" s="75" t="s">
        <v>311</v>
      </c>
      <c r="O81" s="75" t="s">
        <v>312</v>
      </c>
      <c r="V81" s="44"/>
    </row>
    <row r="82" spans="1:22" s="43" customFormat="1" ht="49.5">
      <c r="A82" s="51" t="s">
        <v>35</v>
      </c>
      <c r="B82" s="52" t="s">
        <v>8</v>
      </c>
      <c r="C82" s="52" t="s">
        <v>120</v>
      </c>
      <c r="D82" s="54" t="s">
        <v>185</v>
      </c>
      <c r="E82" s="53" t="s">
        <v>42</v>
      </c>
      <c r="F82" s="53" t="s">
        <v>14</v>
      </c>
      <c r="G82" s="54" t="s">
        <v>9</v>
      </c>
      <c r="H82" s="55">
        <f>H81</f>
        <v>6</v>
      </c>
      <c r="I82" s="56">
        <v>5325</v>
      </c>
      <c r="J82" s="57">
        <f t="shared" si="43"/>
        <v>31950</v>
      </c>
      <c r="K82" s="57"/>
      <c r="L82" s="57">
        <f t="shared" ref="L82:L126" si="44">98/100*J82</f>
        <v>31311</v>
      </c>
      <c r="M82" s="57">
        <f t="shared" si="41"/>
        <v>639</v>
      </c>
      <c r="N82" s="58" t="s">
        <v>313</v>
      </c>
      <c r="O82" s="58" t="s">
        <v>314</v>
      </c>
    </row>
    <row r="83" spans="1:22" s="43" customFormat="1" ht="115.5">
      <c r="A83" s="51" t="s">
        <v>35</v>
      </c>
      <c r="B83" s="52" t="s">
        <v>8</v>
      </c>
      <c r="C83" s="52" t="s">
        <v>120</v>
      </c>
      <c r="D83" s="54" t="s">
        <v>186</v>
      </c>
      <c r="E83" s="53" t="s">
        <v>42</v>
      </c>
      <c r="F83" s="53" t="s">
        <v>14</v>
      </c>
      <c r="G83" s="54" t="s">
        <v>9</v>
      </c>
      <c r="H83" s="72">
        <v>6</v>
      </c>
      <c r="I83" s="73">
        <v>7121</v>
      </c>
      <c r="J83" s="74">
        <f t="shared" si="43"/>
        <v>42726</v>
      </c>
      <c r="K83" s="74"/>
      <c r="L83" s="57">
        <f t="shared" si="44"/>
        <v>41871.479999999996</v>
      </c>
      <c r="M83" s="57">
        <f t="shared" si="41"/>
        <v>854.52000000000407</v>
      </c>
      <c r="N83" s="75" t="s">
        <v>311</v>
      </c>
      <c r="O83" s="75" t="s">
        <v>312</v>
      </c>
      <c r="V83" s="44"/>
    </row>
    <row r="84" spans="1:22" s="43" customFormat="1" ht="49.5">
      <c r="A84" s="51" t="s">
        <v>35</v>
      </c>
      <c r="B84" s="52" t="s">
        <v>8</v>
      </c>
      <c r="C84" s="52" t="s">
        <v>120</v>
      </c>
      <c r="D84" s="54" t="s">
        <v>186</v>
      </c>
      <c r="E84" s="53" t="s">
        <v>42</v>
      </c>
      <c r="F84" s="53" t="s">
        <v>14</v>
      </c>
      <c r="G84" s="54" t="s">
        <v>9</v>
      </c>
      <c r="H84" s="55">
        <f>H83</f>
        <v>6</v>
      </c>
      <c r="I84" s="56">
        <v>5325</v>
      </c>
      <c r="J84" s="57">
        <f t="shared" si="43"/>
        <v>31950</v>
      </c>
      <c r="K84" s="57"/>
      <c r="L84" s="57">
        <f t="shared" si="44"/>
        <v>31311</v>
      </c>
      <c r="M84" s="57">
        <f t="shared" si="41"/>
        <v>639</v>
      </c>
      <c r="N84" s="58" t="s">
        <v>313</v>
      </c>
      <c r="O84" s="58" t="s">
        <v>314</v>
      </c>
    </row>
    <row r="85" spans="1:22" s="43" customFormat="1" ht="115.5">
      <c r="A85" s="51" t="s">
        <v>35</v>
      </c>
      <c r="B85" s="52" t="s">
        <v>8</v>
      </c>
      <c r="C85" s="52" t="s">
        <v>120</v>
      </c>
      <c r="D85" s="54" t="s">
        <v>187</v>
      </c>
      <c r="E85" s="53" t="s">
        <v>42</v>
      </c>
      <c r="F85" s="53" t="s">
        <v>14</v>
      </c>
      <c r="G85" s="54" t="s">
        <v>9</v>
      </c>
      <c r="H85" s="72">
        <v>6</v>
      </c>
      <c r="I85" s="73">
        <v>7121</v>
      </c>
      <c r="J85" s="74">
        <f t="shared" si="43"/>
        <v>42726</v>
      </c>
      <c r="K85" s="74"/>
      <c r="L85" s="57">
        <f t="shared" si="44"/>
        <v>41871.479999999996</v>
      </c>
      <c r="M85" s="57">
        <f t="shared" si="41"/>
        <v>854.52000000000407</v>
      </c>
      <c r="N85" s="75" t="s">
        <v>311</v>
      </c>
      <c r="O85" s="75" t="s">
        <v>312</v>
      </c>
      <c r="V85" s="44"/>
    </row>
    <row r="86" spans="1:22" s="43" customFormat="1" ht="49.5">
      <c r="A86" s="51" t="s">
        <v>35</v>
      </c>
      <c r="B86" s="52" t="s">
        <v>8</v>
      </c>
      <c r="C86" s="52" t="s">
        <v>120</v>
      </c>
      <c r="D86" s="54" t="s">
        <v>187</v>
      </c>
      <c r="E86" s="53" t="s">
        <v>42</v>
      </c>
      <c r="F86" s="53" t="s">
        <v>14</v>
      </c>
      <c r="G86" s="54" t="s">
        <v>9</v>
      </c>
      <c r="H86" s="55">
        <f>H85</f>
        <v>6</v>
      </c>
      <c r="I86" s="56">
        <v>5325</v>
      </c>
      <c r="J86" s="57">
        <f t="shared" si="43"/>
        <v>31950</v>
      </c>
      <c r="K86" s="57"/>
      <c r="L86" s="57">
        <f t="shared" si="44"/>
        <v>31311</v>
      </c>
      <c r="M86" s="57">
        <f t="shared" si="41"/>
        <v>639</v>
      </c>
      <c r="N86" s="58" t="s">
        <v>313</v>
      </c>
      <c r="O86" s="58" t="s">
        <v>314</v>
      </c>
    </row>
    <row r="87" spans="1:22" s="43" customFormat="1" ht="115.5">
      <c r="A87" s="51" t="s">
        <v>35</v>
      </c>
      <c r="B87" s="52" t="s">
        <v>8</v>
      </c>
      <c r="C87" s="52" t="s">
        <v>120</v>
      </c>
      <c r="D87" s="54" t="s">
        <v>188</v>
      </c>
      <c r="E87" s="53" t="s">
        <v>42</v>
      </c>
      <c r="F87" s="53" t="s">
        <v>14</v>
      </c>
      <c r="G87" s="54" t="s">
        <v>9</v>
      </c>
      <c r="H87" s="72">
        <v>6</v>
      </c>
      <c r="I87" s="73">
        <v>7121</v>
      </c>
      <c r="J87" s="74">
        <f t="shared" si="43"/>
        <v>42726</v>
      </c>
      <c r="K87" s="74"/>
      <c r="L87" s="57">
        <f t="shared" si="44"/>
        <v>41871.479999999996</v>
      </c>
      <c r="M87" s="57">
        <f t="shared" si="41"/>
        <v>854.52000000000407</v>
      </c>
      <c r="N87" s="75" t="s">
        <v>311</v>
      </c>
      <c r="O87" s="75" t="s">
        <v>312</v>
      </c>
      <c r="V87" s="44"/>
    </row>
    <row r="88" spans="1:22" s="43" customFormat="1" ht="49.5">
      <c r="A88" s="51" t="s">
        <v>35</v>
      </c>
      <c r="B88" s="52" t="s">
        <v>8</v>
      </c>
      <c r="C88" s="52" t="s">
        <v>120</v>
      </c>
      <c r="D88" s="54" t="s">
        <v>188</v>
      </c>
      <c r="E88" s="53" t="s">
        <v>42</v>
      </c>
      <c r="F88" s="53" t="s">
        <v>14</v>
      </c>
      <c r="G88" s="54" t="s">
        <v>9</v>
      </c>
      <c r="H88" s="55">
        <f>H87</f>
        <v>6</v>
      </c>
      <c r="I88" s="56">
        <v>5325</v>
      </c>
      <c r="J88" s="57">
        <f t="shared" si="43"/>
        <v>31950</v>
      </c>
      <c r="K88" s="57"/>
      <c r="L88" s="57">
        <f t="shared" si="44"/>
        <v>31311</v>
      </c>
      <c r="M88" s="57">
        <f t="shared" si="41"/>
        <v>639</v>
      </c>
      <c r="N88" s="58" t="s">
        <v>313</v>
      </c>
      <c r="O88" s="58" t="s">
        <v>314</v>
      </c>
    </row>
    <row r="89" spans="1:22" s="43" customFormat="1" ht="115.5">
      <c r="A89" s="51" t="s">
        <v>35</v>
      </c>
      <c r="B89" s="52" t="s">
        <v>8</v>
      </c>
      <c r="C89" s="52" t="s">
        <v>120</v>
      </c>
      <c r="D89" s="54" t="s">
        <v>189</v>
      </c>
      <c r="E89" s="53" t="s">
        <v>42</v>
      </c>
      <c r="F89" s="53" t="s">
        <v>14</v>
      </c>
      <c r="G89" s="54" t="s">
        <v>9</v>
      </c>
      <c r="H89" s="72">
        <v>6</v>
      </c>
      <c r="I89" s="73">
        <v>7121</v>
      </c>
      <c r="J89" s="74">
        <f t="shared" si="43"/>
        <v>42726</v>
      </c>
      <c r="K89" s="74"/>
      <c r="L89" s="57">
        <f t="shared" si="44"/>
        <v>41871.479999999996</v>
      </c>
      <c r="M89" s="57">
        <f t="shared" si="41"/>
        <v>854.52000000000407</v>
      </c>
      <c r="N89" s="75" t="s">
        <v>311</v>
      </c>
      <c r="O89" s="75" t="s">
        <v>312</v>
      </c>
      <c r="V89" s="44"/>
    </row>
    <row r="90" spans="1:22" s="43" customFormat="1" ht="49.5">
      <c r="A90" s="51" t="s">
        <v>35</v>
      </c>
      <c r="B90" s="52" t="s">
        <v>8</v>
      </c>
      <c r="C90" s="52" t="s">
        <v>120</v>
      </c>
      <c r="D90" s="54" t="s">
        <v>189</v>
      </c>
      <c r="E90" s="53" t="s">
        <v>42</v>
      </c>
      <c r="F90" s="53" t="s">
        <v>14</v>
      </c>
      <c r="G90" s="54" t="s">
        <v>9</v>
      </c>
      <c r="H90" s="55">
        <f>H89</f>
        <v>6</v>
      </c>
      <c r="I90" s="56">
        <v>5325</v>
      </c>
      <c r="J90" s="57">
        <f t="shared" si="43"/>
        <v>31950</v>
      </c>
      <c r="K90" s="57"/>
      <c r="L90" s="57">
        <f t="shared" si="44"/>
        <v>31311</v>
      </c>
      <c r="M90" s="57">
        <f t="shared" si="41"/>
        <v>639</v>
      </c>
      <c r="N90" s="58" t="s">
        <v>313</v>
      </c>
      <c r="O90" s="58" t="s">
        <v>314</v>
      </c>
    </row>
    <row r="91" spans="1:22" s="43" customFormat="1" ht="115.5">
      <c r="A91" s="51" t="s">
        <v>35</v>
      </c>
      <c r="B91" s="52" t="s">
        <v>8</v>
      </c>
      <c r="C91" s="52" t="s">
        <v>120</v>
      </c>
      <c r="D91" s="54" t="s">
        <v>190</v>
      </c>
      <c r="E91" s="53" t="s">
        <v>42</v>
      </c>
      <c r="F91" s="53" t="s">
        <v>14</v>
      </c>
      <c r="G91" s="54" t="s">
        <v>9</v>
      </c>
      <c r="H91" s="72">
        <v>6</v>
      </c>
      <c r="I91" s="73">
        <v>7121</v>
      </c>
      <c r="J91" s="74">
        <f t="shared" si="43"/>
        <v>42726</v>
      </c>
      <c r="K91" s="74"/>
      <c r="L91" s="57">
        <f t="shared" si="44"/>
        <v>41871.479999999996</v>
      </c>
      <c r="M91" s="57">
        <f t="shared" si="41"/>
        <v>854.52000000000407</v>
      </c>
      <c r="N91" s="75" t="s">
        <v>311</v>
      </c>
      <c r="O91" s="75" t="s">
        <v>312</v>
      </c>
      <c r="V91" s="44"/>
    </row>
    <row r="92" spans="1:22" s="43" customFormat="1" ht="49.5">
      <c r="A92" s="51" t="s">
        <v>35</v>
      </c>
      <c r="B92" s="52" t="s">
        <v>8</v>
      </c>
      <c r="C92" s="52" t="s">
        <v>120</v>
      </c>
      <c r="D92" s="54" t="s">
        <v>190</v>
      </c>
      <c r="E92" s="53" t="s">
        <v>42</v>
      </c>
      <c r="F92" s="53" t="s">
        <v>14</v>
      </c>
      <c r="G92" s="54" t="s">
        <v>9</v>
      </c>
      <c r="H92" s="55">
        <f>H91</f>
        <v>6</v>
      </c>
      <c r="I92" s="56">
        <v>5325</v>
      </c>
      <c r="J92" s="57">
        <f t="shared" si="43"/>
        <v>31950</v>
      </c>
      <c r="K92" s="57"/>
      <c r="L92" s="57">
        <f t="shared" si="44"/>
        <v>31311</v>
      </c>
      <c r="M92" s="57">
        <f t="shared" si="41"/>
        <v>639</v>
      </c>
      <c r="N92" s="58" t="s">
        <v>313</v>
      </c>
      <c r="O92" s="58" t="s">
        <v>314</v>
      </c>
    </row>
    <row r="93" spans="1:22" s="43" customFormat="1" ht="115.5">
      <c r="A93" s="51" t="s">
        <v>35</v>
      </c>
      <c r="B93" s="52" t="s">
        <v>8</v>
      </c>
      <c r="C93" s="52" t="s">
        <v>120</v>
      </c>
      <c r="D93" s="54" t="s">
        <v>191</v>
      </c>
      <c r="E93" s="53" t="s">
        <v>42</v>
      </c>
      <c r="F93" s="53" t="s">
        <v>14</v>
      </c>
      <c r="G93" s="54" t="s">
        <v>9</v>
      </c>
      <c r="H93" s="72">
        <v>6</v>
      </c>
      <c r="I93" s="73">
        <v>7121</v>
      </c>
      <c r="J93" s="74">
        <f t="shared" si="43"/>
        <v>42726</v>
      </c>
      <c r="K93" s="74"/>
      <c r="L93" s="57">
        <f t="shared" si="44"/>
        <v>41871.479999999996</v>
      </c>
      <c r="M93" s="57">
        <f t="shared" si="41"/>
        <v>854.52000000000407</v>
      </c>
      <c r="N93" s="75" t="s">
        <v>311</v>
      </c>
      <c r="O93" s="75" t="s">
        <v>312</v>
      </c>
      <c r="V93" s="44"/>
    </row>
    <row r="94" spans="1:22" s="43" customFormat="1" ht="49.5">
      <c r="A94" s="51" t="s">
        <v>35</v>
      </c>
      <c r="B94" s="52" t="s">
        <v>8</v>
      </c>
      <c r="C94" s="52" t="s">
        <v>120</v>
      </c>
      <c r="D94" s="54" t="s">
        <v>191</v>
      </c>
      <c r="E94" s="53" t="s">
        <v>42</v>
      </c>
      <c r="F94" s="53" t="s">
        <v>14</v>
      </c>
      <c r="G94" s="54" t="s">
        <v>9</v>
      </c>
      <c r="H94" s="55">
        <f>H93</f>
        <v>6</v>
      </c>
      <c r="I94" s="56">
        <v>5325</v>
      </c>
      <c r="J94" s="57">
        <f t="shared" si="43"/>
        <v>31950</v>
      </c>
      <c r="K94" s="57"/>
      <c r="L94" s="57">
        <f t="shared" si="44"/>
        <v>31311</v>
      </c>
      <c r="M94" s="57">
        <f t="shared" si="41"/>
        <v>639</v>
      </c>
      <c r="N94" s="58" t="s">
        <v>313</v>
      </c>
      <c r="O94" s="58" t="s">
        <v>314</v>
      </c>
    </row>
    <row r="95" spans="1:22" s="43" customFormat="1" ht="115.5">
      <c r="A95" s="51" t="s">
        <v>35</v>
      </c>
      <c r="B95" s="52" t="s">
        <v>8</v>
      </c>
      <c r="C95" s="52" t="s">
        <v>120</v>
      </c>
      <c r="D95" s="54" t="s">
        <v>192</v>
      </c>
      <c r="E95" s="53" t="s">
        <v>42</v>
      </c>
      <c r="F95" s="53" t="s">
        <v>14</v>
      </c>
      <c r="G95" s="54" t="s">
        <v>9</v>
      </c>
      <c r="H95" s="72">
        <v>6</v>
      </c>
      <c r="I95" s="73">
        <v>7121</v>
      </c>
      <c r="J95" s="74">
        <f t="shared" si="43"/>
        <v>42726</v>
      </c>
      <c r="K95" s="74"/>
      <c r="L95" s="57">
        <f t="shared" si="44"/>
        <v>41871.479999999996</v>
      </c>
      <c r="M95" s="57">
        <f t="shared" si="41"/>
        <v>854.52000000000407</v>
      </c>
      <c r="N95" s="75" t="s">
        <v>311</v>
      </c>
      <c r="O95" s="75" t="s">
        <v>312</v>
      </c>
      <c r="V95" s="44"/>
    </row>
    <row r="96" spans="1:22" s="43" customFormat="1" ht="49.5">
      <c r="A96" s="51" t="s">
        <v>35</v>
      </c>
      <c r="B96" s="52" t="s">
        <v>8</v>
      </c>
      <c r="C96" s="52" t="s">
        <v>120</v>
      </c>
      <c r="D96" s="54" t="s">
        <v>192</v>
      </c>
      <c r="E96" s="53" t="s">
        <v>42</v>
      </c>
      <c r="F96" s="53" t="s">
        <v>14</v>
      </c>
      <c r="G96" s="54" t="s">
        <v>9</v>
      </c>
      <c r="H96" s="55">
        <f>H95</f>
        <v>6</v>
      </c>
      <c r="I96" s="56">
        <v>5325</v>
      </c>
      <c r="J96" s="57">
        <f t="shared" si="43"/>
        <v>31950</v>
      </c>
      <c r="K96" s="57"/>
      <c r="L96" s="57">
        <f t="shared" si="44"/>
        <v>31311</v>
      </c>
      <c r="M96" s="57">
        <f t="shared" si="41"/>
        <v>639</v>
      </c>
      <c r="N96" s="58" t="s">
        <v>313</v>
      </c>
      <c r="O96" s="58" t="s">
        <v>314</v>
      </c>
    </row>
    <row r="97" spans="1:22" s="43" customFormat="1" ht="115.5">
      <c r="A97" s="51" t="s">
        <v>35</v>
      </c>
      <c r="B97" s="52" t="s">
        <v>8</v>
      </c>
      <c r="C97" s="52" t="s">
        <v>120</v>
      </c>
      <c r="D97" s="54" t="s">
        <v>193</v>
      </c>
      <c r="E97" s="53" t="s">
        <v>42</v>
      </c>
      <c r="F97" s="53" t="s">
        <v>14</v>
      </c>
      <c r="G97" s="54" t="s">
        <v>9</v>
      </c>
      <c r="H97" s="72">
        <v>6</v>
      </c>
      <c r="I97" s="73">
        <v>7121</v>
      </c>
      <c r="J97" s="74">
        <f t="shared" si="43"/>
        <v>42726</v>
      </c>
      <c r="K97" s="74"/>
      <c r="L97" s="57">
        <f t="shared" si="44"/>
        <v>41871.479999999996</v>
      </c>
      <c r="M97" s="57">
        <f t="shared" si="41"/>
        <v>854.52000000000407</v>
      </c>
      <c r="N97" s="75" t="s">
        <v>311</v>
      </c>
      <c r="O97" s="75" t="s">
        <v>312</v>
      </c>
      <c r="V97" s="44"/>
    </row>
    <row r="98" spans="1:22" s="43" customFormat="1" ht="49.5">
      <c r="A98" s="51" t="s">
        <v>35</v>
      </c>
      <c r="B98" s="52" t="s">
        <v>8</v>
      </c>
      <c r="C98" s="52" t="s">
        <v>120</v>
      </c>
      <c r="D98" s="54" t="s">
        <v>193</v>
      </c>
      <c r="E98" s="53" t="s">
        <v>42</v>
      </c>
      <c r="F98" s="53" t="s">
        <v>14</v>
      </c>
      <c r="G98" s="54" t="s">
        <v>9</v>
      </c>
      <c r="H98" s="55">
        <f>H97</f>
        <v>6</v>
      </c>
      <c r="I98" s="56">
        <v>5325</v>
      </c>
      <c r="J98" s="57">
        <f t="shared" si="43"/>
        <v>31950</v>
      </c>
      <c r="K98" s="57"/>
      <c r="L98" s="57">
        <f t="shared" si="44"/>
        <v>31311</v>
      </c>
      <c r="M98" s="57">
        <f t="shared" si="41"/>
        <v>639</v>
      </c>
      <c r="N98" s="58" t="s">
        <v>313</v>
      </c>
      <c r="O98" s="58" t="s">
        <v>314</v>
      </c>
    </row>
    <row r="99" spans="1:22" s="43" customFormat="1" ht="115.5">
      <c r="A99" s="51" t="s">
        <v>35</v>
      </c>
      <c r="B99" s="52" t="s">
        <v>8</v>
      </c>
      <c r="C99" s="52" t="s">
        <v>120</v>
      </c>
      <c r="D99" s="54" t="s">
        <v>194</v>
      </c>
      <c r="E99" s="53" t="s">
        <v>42</v>
      </c>
      <c r="F99" s="53" t="s">
        <v>14</v>
      </c>
      <c r="G99" s="54" t="s">
        <v>9</v>
      </c>
      <c r="H99" s="72">
        <v>6</v>
      </c>
      <c r="I99" s="73">
        <v>7121</v>
      </c>
      <c r="J99" s="74">
        <f t="shared" si="43"/>
        <v>42726</v>
      </c>
      <c r="K99" s="74"/>
      <c r="L99" s="57">
        <f t="shared" si="44"/>
        <v>41871.479999999996</v>
      </c>
      <c r="M99" s="57">
        <f t="shared" si="41"/>
        <v>854.52000000000407</v>
      </c>
      <c r="N99" s="75" t="s">
        <v>311</v>
      </c>
      <c r="O99" s="75" t="s">
        <v>312</v>
      </c>
      <c r="V99" s="44"/>
    </row>
    <row r="100" spans="1:22" s="43" customFormat="1" ht="49.5">
      <c r="A100" s="51" t="s">
        <v>35</v>
      </c>
      <c r="B100" s="52" t="s">
        <v>8</v>
      </c>
      <c r="C100" s="52" t="s">
        <v>120</v>
      </c>
      <c r="D100" s="54" t="s">
        <v>194</v>
      </c>
      <c r="E100" s="53" t="s">
        <v>42</v>
      </c>
      <c r="F100" s="53" t="s">
        <v>14</v>
      </c>
      <c r="G100" s="54" t="s">
        <v>9</v>
      </c>
      <c r="H100" s="55">
        <f>H99</f>
        <v>6</v>
      </c>
      <c r="I100" s="56">
        <v>5325</v>
      </c>
      <c r="J100" s="57">
        <f t="shared" si="43"/>
        <v>31950</v>
      </c>
      <c r="K100" s="57"/>
      <c r="L100" s="57">
        <f t="shared" si="44"/>
        <v>31311</v>
      </c>
      <c r="M100" s="57">
        <f t="shared" si="41"/>
        <v>639</v>
      </c>
      <c r="N100" s="58" t="s">
        <v>313</v>
      </c>
      <c r="O100" s="58" t="s">
        <v>314</v>
      </c>
    </row>
    <row r="101" spans="1:22" s="43" customFormat="1" ht="115.5">
      <c r="A101" s="51" t="s">
        <v>35</v>
      </c>
      <c r="B101" s="52" t="s">
        <v>8</v>
      </c>
      <c r="C101" s="52" t="s">
        <v>120</v>
      </c>
      <c r="D101" s="54" t="s">
        <v>291</v>
      </c>
      <c r="E101" s="53" t="s">
        <v>42</v>
      </c>
      <c r="F101" s="53" t="s">
        <v>14</v>
      </c>
      <c r="G101" s="54" t="s">
        <v>9</v>
      </c>
      <c r="H101" s="72">
        <v>6</v>
      </c>
      <c r="I101" s="73">
        <v>7121</v>
      </c>
      <c r="J101" s="74">
        <f t="shared" si="43"/>
        <v>42726</v>
      </c>
      <c r="K101" s="74"/>
      <c r="L101" s="57">
        <f t="shared" si="44"/>
        <v>41871.479999999996</v>
      </c>
      <c r="M101" s="57">
        <f t="shared" si="41"/>
        <v>854.52000000000407</v>
      </c>
      <c r="N101" s="75" t="s">
        <v>311</v>
      </c>
      <c r="O101" s="75" t="s">
        <v>312</v>
      </c>
      <c r="V101" s="44"/>
    </row>
    <row r="102" spans="1:22" s="43" customFormat="1" ht="49.5">
      <c r="A102" s="51" t="s">
        <v>35</v>
      </c>
      <c r="B102" s="52" t="s">
        <v>8</v>
      </c>
      <c r="C102" s="52" t="s">
        <v>120</v>
      </c>
      <c r="D102" s="54" t="s">
        <v>291</v>
      </c>
      <c r="E102" s="53" t="s">
        <v>42</v>
      </c>
      <c r="F102" s="53" t="s">
        <v>14</v>
      </c>
      <c r="G102" s="54" t="s">
        <v>9</v>
      </c>
      <c r="H102" s="55">
        <f>H101</f>
        <v>6</v>
      </c>
      <c r="I102" s="56">
        <v>5325</v>
      </c>
      <c r="J102" s="57">
        <f t="shared" si="43"/>
        <v>31950</v>
      </c>
      <c r="K102" s="57"/>
      <c r="L102" s="57">
        <f t="shared" si="44"/>
        <v>31311</v>
      </c>
      <c r="M102" s="57">
        <f t="shared" si="41"/>
        <v>639</v>
      </c>
      <c r="N102" s="58" t="s">
        <v>313</v>
      </c>
      <c r="O102" s="58" t="s">
        <v>314</v>
      </c>
    </row>
    <row r="103" spans="1:22" s="43" customFormat="1" ht="115.5">
      <c r="A103" s="51" t="s">
        <v>35</v>
      </c>
      <c r="B103" s="52" t="s">
        <v>8</v>
      </c>
      <c r="C103" s="52" t="s">
        <v>120</v>
      </c>
      <c r="D103" s="54" t="s">
        <v>195</v>
      </c>
      <c r="E103" s="53" t="s">
        <v>42</v>
      </c>
      <c r="F103" s="53" t="s">
        <v>14</v>
      </c>
      <c r="G103" s="54" t="s">
        <v>9</v>
      </c>
      <c r="H103" s="72">
        <v>6</v>
      </c>
      <c r="I103" s="73">
        <v>7121</v>
      </c>
      <c r="J103" s="74">
        <f t="shared" si="43"/>
        <v>42726</v>
      </c>
      <c r="K103" s="74"/>
      <c r="L103" s="57">
        <f t="shared" si="44"/>
        <v>41871.479999999996</v>
      </c>
      <c r="M103" s="57">
        <f t="shared" si="41"/>
        <v>854.52000000000407</v>
      </c>
      <c r="N103" s="75" t="s">
        <v>311</v>
      </c>
      <c r="O103" s="75" t="s">
        <v>312</v>
      </c>
      <c r="V103" s="44"/>
    </row>
    <row r="104" spans="1:22" s="43" customFormat="1" ht="49.5">
      <c r="A104" s="51" t="s">
        <v>35</v>
      </c>
      <c r="B104" s="52" t="s">
        <v>8</v>
      </c>
      <c r="C104" s="52" t="s">
        <v>120</v>
      </c>
      <c r="D104" s="54" t="s">
        <v>195</v>
      </c>
      <c r="E104" s="53" t="s">
        <v>42</v>
      </c>
      <c r="F104" s="53" t="s">
        <v>14</v>
      </c>
      <c r="G104" s="54" t="s">
        <v>9</v>
      </c>
      <c r="H104" s="55">
        <f>H103</f>
        <v>6</v>
      </c>
      <c r="I104" s="56">
        <v>5325</v>
      </c>
      <c r="J104" s="57">
        <f t="shared" si="43"/>
        <v>31950</v>
      </c>
      <c r="K104" s="57"/>
      <c r="L104" s="57">
        <f t="shared" si="44"/>
        <v>31311</v>
      </c>
      <c r="M104" s="57">
        <f t="shared" si="41"/>
        <v>639</v>
      </c>
      <c r="N104" s="58" t="s">
        <v>313</v>
      </c>
      <c r="O104" s="58" t="s">
        <v>314</v>
      </c>
    </row>
    <row r="105" spans="1:22" s="43" customFormat="1" ht="115.5">
      <c r="A105" s="51" t="s">
        <v>35</v>
      </c>
      <c r="B105" s="52" t="s">
        <v>8</v>
      </c>
      <c r="C105" s="52" t="s">
        <v>120</v>
      </c>
      <c r="D105" s="54" t="s">
        <v>196</v>
      </c>
      <c r="E105" s="53" t="s">
        <v>42</v>
      </c>
      <c r="F105" s="53" t="s">
        <v>14</v>
      </c>
      <c r="G105" s="54" t="s">
        <v>9</v>
      </c>
      <c r="H105" s="72">
        <v>6</v>
      </c>
      <c r="I105" s="73">
        <v>7121</v>
      </c>
      <c r="J105" s="74">
        <f t="shared" si="43"/>
        <v>42726</v>
      </c>
      <c r="K105" s="74"/>
      <c r="L105" s="57">
        <f t="shared" si="44"/>
        <v>41871.479999999996</v>
      </c>
      <c r="M105" s="57">
        <f t="shared" si="41"/>
        <v>854.52000000000407</v>
      </c>
      <c r="N105" s="75" t="s">
        <v>311</v>
      </c>
      <c r="O105" s="75" t="s">
        <v>312</v>
      </c>
      <c r="V105" s="44"/>
    </row>
    <row r="106" spans="1:22" s="43" customFormat="1" ht="49.5">
      <c r="A106" s="51" t="s">
        <v>35</v>
      </c>
      <c r="B106" s="52" t="s">
        <v>8</v>
      </c>
      <c r="C106" s="52" t="s">
        <v>120</v>
      </c>
      <c r="D106" s="54" t="s">
        <v>196</v>
      </c>
      <c r="E106" s="53" t="s">
        <v>42</v>
      </c>
      <c r="F106" s="53" t="s">
        <v>14</v>
      </c>
      <c r="G106" s="54" t="s">
        <v>9</v>
      </c>
      <c r="H106" s="55">
        <f>H105</f>
        <v>6</v>
      </c>
      <c r="I106" s="56">
        <v>5325</v>
      </c>
      <c r="J106" s="57">
        <f t="shared" si="43"/>
        <v>31950</v>
      </c>
      <c r="K106" s="57"/>
      <c r="L106" s="57">
        <f t="shared" si="44"/>
        <v>31311</v>
      </c>
      <c r="M106" s="57">
        <f t="shared" si="41"/>
        <v>639</v>
      </c>
      <c r="N106" s="58" t="s">
        <v>313</v>
      </c>
      <c r="O106" s="58" t="s">
        <v>314</v>
      </c>
    </row>
    <row r="107" spans="1:22" s="43" customFormat="1" ht="115.5">
      <c r="A107" s="51" t="s">
        <v>35</v>
      </c>
      <c r="B107" s="52" t="s">
        <v>8</v>
      </c>
      <c r="C107" s="52" t="s">
        <v>120</v>
      </c>
      <c r="D107" s="54" t="s">
        <v>197</v>
      </c>
      <c r="E107" s="53" t="s">
        <v>42</v>
      </c>
      <c r="F107" s="53" t="s">
        <v>14</v>
      </c>
      <c r="G107" s="54" t="s">
        <v>9</v>
      </c>
      <c r="H107" s="72">
        <v>6</v>
      </c>
      <c r="I107" s="73">
        <v>7121</v>
      </c>
      <c r="J107" s="74">
        <f t="shared" si="43"/>
        <v>42726</v>
      </c>
      <c r="K107" s="74"/>
      <c r="L107" s="57">
        <f t="shared" si="44"/>
        <v>41871.479999999996</v>
      </c>
      <c r="M107" s="57">
        <f t="shared" si="41"/>
        <v>854.52000000000407</v>
      </c>
      <c r="N107" s="75" t="s">
        <v>311</v>
      </c>
      <c r="O107" s="75" t="s">
        <v>312</v>
      </c>
      <c r="V107" s="44"/>
    </row>
    <row r="108" spans="1:22" s="43" customFormat="1" ht="49.5">
      <c r="A108" s="51" t="s">
        <v>35</v>
      </c>
      <c r="B108" s="52" t="s">
        <v>8</v>
      </c>
      <c r="C108" s="52" t="s">
        <v>120</v>
      </c>
      <c r="D108" s="54" t="s">
        <v>197</v>
      </c>
      <c r="E108" s="53" t="s">
        <v>42</v>
      </c>
      <c r="F108" s="53" t="s">
        <v>14</v>
      </c>
      <c r="G108" s="54" t="s">
        <v>9</v>
      </c>
      <c r="H108" s="55">
        <f>H107</f>
        <v>6</v>
      </c>
      <c r="I108" s="56">
        <v>5325</v>
      </c>
      <c r="J108" s="57">
        <f t="shared" si="43"/>
        <v>31950</v>
      </c>
      <c r="K108" s="57"/>
      <c r="L108" s="57">
        <f t="shared" si="44"/>
        <v>31311</v>
      </c>
      <c r="M108" s="57">
        <f t="shared" si="41"/>
        <v>639</v>
      </c>
      <c r="N108" s="58" t="s">
        <v>313</v>
      </c>
      <c r="O108" s="58" t="s">
        <v>314</v>
      </c>
    </row>
    <row r="109" spans="1:22" s="43" customFormat="1" ht="115.5">
      <c r="A109" s="51" t="s">
        <v>35</v>
      </c>
      <c r="B109" s="52" t="s">
        <v>8</v>
      </c>
      <c r="C109" s="52" t="s">
        <v>120</v>
      </c>
      <c r="D109" s="54" t="s">
        <v>198</v>
      </c>
      <c r="E109" s="53" t="s">
        <v>42</v>
      </c>
      <c r="F109" s="53" t="s">
        <v>14</v>
      </c>
      <c r="G109" s="54" t="s">
        <v>9</v>
      </c>
      <c r="H109" s="72">
        <v>6</v>
      </c>
      <c r="I109" s="73">
        <v>7121</v>
      </c>
      <c r="J109" s="74">
        <f t="shared" si="43"/>
        <v>42726</v>
      </c>
      <c r="K109" s="74"/>
      <c r="L109" s="57">
        <f t="shared" si="44"/>
        <v>41871.479999999996</v>
      </c>
      <c r="M109" s="57">
        <f t="shared" si="41"/>
        <v>854.52000000000407</v>
      </c>
      <c r="N109" s="75" t="s">
        <v>311</v>
      </c>
      <c r="O109" s="75" t="s">
        <v>312</v>
      </c>
      <c r="V109" s="44"/>
    </row>
    <row r="110" spans="1:22" s="43" customFormat="1" ht="49.5">
      <c r="A110" s="51" t="s">
        <v>35</v>
      </c>
      <c r="B110" s="52" t="s">
        <v>8</v>
      </c>
      <c r="C110" s="52" t="s">
        <v>120</v>
      </c>
      <c r="D110" s="54" t="s">
        <v>198</v>
      </c>
      <c r="E110" s="53" t="s">
        <v>42</v>
      </c>
      <c r="F110" s="53" t="s">
        <v>14</v>
      </c>
      <c r="G110" s="54" t="s">
        <v>9</v>
      </c>
      <c r="H110" s="55">
        <f>H109</f>
        <v>6</v>
      </c>
      <c r="I110" s="56">
        <v>5325</v>
      </c>
      <c r="J110" s="57">
        <f t="shared" si="43"/>
        <v>31950</v>
      </c>
      <c r="K110" s="57"/>
      <c r="L110" s="57">
        <f t="shared" si="44"/>
        <v>31311</v>
      </c>
      <c r="M110" s="57">
        <f t="shared" si="41"/>
        <v>639</v>
      </c>
      <c r="N110" s="58" t="s">
        <v>313</v>
      </c>
      <c r="O110" s="58" t="s">
        <v>314</v>
      </c>
    </row>
    <row r="111" spans="1:22" s="43" customFormat="1" ht="115.5">
      <c r="A111" s="51" t="s">
        <v>35</v>
      </c>
      <c r="B111" s="52" t="s">
        <v>8</v>
      </c>
      <c r="C111" s="52" t="s">
        <v>120</v>
      </c>
      <c r="D111" s="54" t="s">
        <v>199</v>
      </c>
      <c r="E111" s="53" t="s">
        <v>42</v>
      </c>
      <c r="F111" s="53" t="s">
        <v>14</v>
      </c>
      <c r="G111" s="54" t="s">
        <v>9</v>
      </c>
      <c r="H111" s="72">
        <v>6</v>
      </c>
      <c r="I111" s="73">
        <v>7121</v>
      </c>
      <c r="J111" s="74">
        <f t="shared" si="43"/>
        <v>42726</v>
      </c>
      <c r="K111" s="74"/>
      <c r="L111" s="57">
        <f t="shared" si="44"/>
        <v>41871.479999999996</v>
      </c>
      <c r="M111" s="57">
        <f t="shared" si="41"/>
        <v>854.52000000000407</v>
      </c>
      <c r="N111" s="75" t="s">
        <v>311</v>
      </c>
      <c r="O111" s="75" t="s">
        <v>312</v>
      </c>
      <c r="V111" s="44"/>
    </row>
    <row r="112" spans="1:22" s="43" customFormat="1" ht="49.5">
      <c r="A112" s="51" t="s">
        <v>35</v>
      </c>
      <c r="B112" s="52" t="s">
        <v>8</v>
      </c>
      <c r="C112" s="52" t="s">
        <v>120</v>
      </c>
      <c r="D112" s="54" t="s">
        <v>199</v>
      </c>
      <c r="E112" s="53" t="s">
        <v>42</v>
      </c>
      <c r="F112" s="53" t="s">
        <v>14</v>
      </c>
      <c r="G112" s="54" t="s">
        <v>9</v>
      </c>
      <c r="H112" s="55">
        <f>H111</f>
        <v>6</v>
      </c>
      <c r="I112" s="56">
        <v>5325</v>
      </c>
      <c r="J112" s="57">
        <f t="shared" si="43"/>
        <v>31950</v>
      </c>
      <c r="K112" s="57"/>
      <c r="L112" s="57">
        <f t="shared" si="44"/>
        <v>31311</v>
      </c>
      <c r="M112" s="57">
        <f t="shared" si="41"/>
        <v>639</v>
      </c>
      <c r="N112" s="58" t="s">
        <v>313</v>
      </c>
      <c r="O112" s="58" t="s">
        <v>314</v>
      </c>
    </row>
    <row r="113" spans="1:22" s="43" customFormat="1" ht="115.5">
      <c r="A113" s="51" t="s">
        <v>35</v>
      </c>
      <c r="B113" s="52" t="s">
        <v>8</v>
      </c>
      <c r="C113" s="52" t="s">
        <v>120</v>
      </c>
      <c r="D113" s="54" t="s">
        <v>292</v>
      </c>
      <c r="E113" s="53" t="s">
        <v>42</v>
      </c>
      <c r="F113" s="53" t="s">
        <v>14</v>
      </c>
      <c r="G113" s="54" t="s">
        <v>9</v>
      </c>
      <c r="H113" s="72">
        <v>6</v>
      </c>
      <c r="I113" s="73">
        <v>7121</v>
      </c>
      <c r="J113" s="74">
        <f t="shared" si="43"/>
        <v>42726</v>
      </c>
      <c r="K113" s="74"/>
      <c r="L113" s="57">
        <f t="shared" si="44"/>
        <v>41871.479999999996</v>
      </c>
      <c r="M113" s="57">
        <f t="shared" si="41"/>
        <v>854.52000000000407</v>
      </c>
      <c r="N113" s="75" t="s">
        <v>311</v>
      </c>
      <c r="O113" s="75" t="s">
        <v>312</v>
      </c>
      <c r="V113" s="44"/>
    </row>
    <row r="114" spans="1:22" s="43" customFormat="1" ht="49.5">
      <c r="A114" s="51" t="s">
        <v>35</v>
      </c>
      <c r="B114" s="52" t="s">
        <v>8</v>
      </c>
      <c r="C114" s="52" t="s">
        <v>120</v>
      </c>
      <c r="D114" s="54" t="s">
        <v>292</v>
      </c>
      <c r="E114" s="53" t="s">
        <v>42</v>
      </c>
      <c r="F114" s="53" t="s">
        <v>14</v>
      </c>
      <c r="G114" s="54" t="s">
        <v>9</v>
      </c>
      <c r="H114" s="55">
        <f>H113</f>
        <v>6</v>
      </c>
      <c r="I114" s="56">
        <v>5325</v>
      </c>
      <c r="J114" s="57">
        <f t="shared" si="43"/>
        <v>31950</v>
      </c>
      <c r="K114" s="57"/>
      <c r="L114" s="57">
        <f t="shared" si="44"/>
        <v>31311</v>
      </c>
      <c r="M114" s="57">
        <f t="shared" si="41"/>
        <v>639</v>
      </c>
      <c r="N114" s="58" t="s">
        <v>313</v>
      </c>
      <c r="O114" s="58" t="s">
        <v>314</v>
      </c>
    </row>
    <row r="115" spans="1:22" s="43" customFormat="1" ht="115.5">
      <c r="A115" s="51" t="s">
        <v>35</v>
      </c>
      <c r="B115" s="52" t="s">
        <v>8</v>
      </c>
      <c r="C115" s="130" t="s">
        <v>120</v>
      </c>
      <c r="D115" s="89" t="s">
        <v>293</v>
      </c>
      <c r="E115" s="88" t="s">
        <v>42</v>
      </c>
      <c r="F115" s="88" t="s">
        <v>14</v>
      </c>
      <c r="G115" s="89" t="s">
        <v>9</v>
      </c>
      <c r="H115" s="131">
        <v>6</v>
      </c>
      <c r="I115" s="132">
        <v>7121</v>
      </c>
      <c r="J115" s="133">
        <f t="shared" si="43"/>
        <v>42726</v>
      </c>
      <c r="K115" s="133"/>
      <c r="L115" s="134">
        <f t="shared" si="44"/>
        <v>41871.479999999996</v>
      </c>
      <c r="M115" s="134">
        <f t="shared" si="41"/>
        <v>854.52000000000407</v>
      </c>
      <c r="N115" s="137" t="s">
        <v>311</v>
      </c>
      <c r="O115" s="137" t="s">
        <v>312</v>
      </c>
      <c r="V115" s="44"/>
    </row>
    <row r="116" spans="1:22" s="43" customFormat="1" ht="49.5">
      <c r="A116" s="51" t="s">
        <v>35</v>
      </c>
      <c r="B116" s="52" t="s">
        <v>8</v>
      </c>
      <c r="C116" s="130" t="s">
        <v>120</v>
      </c>
      <c r="D116" s="89" t="s">
        <v>293</v>
      </c>
      <c r="E116" s="88" t="s">
        <v>42</v>
      </c>
      <c r="F116" s="88" t="s">
        <v>14</v>
      </c>
      <c r="G116" s="89" t="s">
        <v>9</v>
      </c>
      <c r="H116" s="135">
        <f>H115</f>
        <v>6</v>
      </c>
      <c r="I116" s="136">
        <v>5325</v>
      </c>
      <c r="J116" s="134">
        <f t="shared" si="43"/>
        <v>31950</v>
      </c>
      <c r="K116" s="134"/>
      <c r="L116" s="134">
        <f t="shared" si="44"/>
        <v>31311</v>
      </c>
      <c r="M116" s="134">
        <f t="shared" si="41"/>
        <v>639</v>
      </c>
      <c r="N116" s="90" t="s">
        <v>313</v>
      </c>
      <c r="O116" s="90" t="s">
        <v>314</v>
      </c>
    </row>
    <row r="117" spans="1:22" s="43" customFormat="1" ht="115.5">
      <c r="A117" s="51" t="s">
        <v>35</v>
      </c>
      <c r="B117" s="52" t="s">
        <v>8</v>
      </c>
      <c r="C117" s="52" t="s">
        <v>120</v>
      </c>
      <c r="D117" s="54" t="s">
        <v>294</v>
      </c>
      <c r="E117" s="53" t="s">
        <v>42</v>
      </c>
      <c r="F117" s="53" t="s">
        <v>14</v>
      </c>
      <c r="G117" s="54" t="s">
        <v>9</v>
      </c>
      <c r="H117" s="72">
        <v>6</v>
      </c>
      <c r="I117" s="73">
        <v>7121</v>
      </c>
      <c r="J117" s="74">
        <f t="shared" si="43"/>
        <v>42726</v>
      </c>
      <c r="K117" s="74"/>
      <c r="L117" s="57">
        <f t="shared" si="44"/>
        <v>41871.479999999996</v>
      </c>
      <c r="M117" s="57">
        <f t="shared" si="41"/>
        <v>854.52000000000407</v>
      </c>
      <c r="N117" s="75" t="s">
        <v>311</v>
      </c>
      <c r="O117" s="75" t="s">
        <v>312</v>
      </c>
      <c r="V117" s="44"/>
    </row>
    <row r="118" spans="1:22" s="43" customFormat="1" ht="49.5">
      <c r="A118" s="51" t="s">
        <v>35</v>
      </c>
      <c r="B118" s="52" t="s">
        <v>8</v>
      </c>
      <c r="C118" s="52" t="s">
        <v>120</v>
      </c>
      <c r="D118" s="54" t="s">
        <v>294</v>
      </c>
      <c r="E118" s="53" t="s">
        <v>42</v>
      </c>
      <c r="F118" s="53" t="s">
        <v>14</v>
      </c>
      <c r="G118" s="54" t="s">
        <v>9</v>
      </c>
      <c r="H118" s="55">
        <f>H117</f>
        <v>6</v>
      </c>
      <c r="I118" s="56">
        <v>5325</v>
      </c>
      <c r="J118" s="57">
        <f t="shared" si="43"/>
        <v>31950</v>
      </c>
      <c r="K118" s="57"/>
      <c r="L118" s="57">
        <f t="shared" si="44"/>
        <v>31311</v>
      </c>
      <c r="M118" s="57">
        <f t="shared" si="41"/>
        <v>639</v>
      </c>
      <c r="N118" s="58" t="s">
        <v>313</v>
      </c>
      <c r="O118" s="58" t="s">
        <v>314</v>
      </c>
    </row>
    <row r="119" spans="1:22" s="43" customFormat="1" ht="115.5">
      <c r="A119" s="51" t="s">
        <v>35</v>
      </c>
      <c r="B119" s="52" t="s">
        <v>8</v>
      </c>
      <c r="C119" s="52" t="s">
        <v>120</v>
      </c>
      <c r="D119" s="54" t="s">
        <v>295</v>
      </c>
      <c r="E119" s="53" t="s">
        <v>42</v>
      </c>
      <c r="F119" s="53" t="s">
        <v>14</v>
      </c>
      <c r="G119" s="54" t="s">
        <v>9</v>
      </c>
      <c r="H119" s="72">
        <v>6</v>
      </c>
      <c r="I119" s="73">
        <v>7121</v>
      </c>
      <c r="J119" s="74">
        <f t="shared" si="43"/>
        <v>42726</v>
      </c>
      <c r="K119" s="74"/>
      <c r="L119" s="57">
        <f t="shared" si="44"/>
        <v>41871.479999999996</v>
      </c>
      <c r="M119" s="57">
        <f t="shared" si="41"/>
        <v>854.52000000000407</v>
      </c>
      <c r="N119" s="75" t="s">
        <v>311</v>
      </c>
      <c r="O119" s="75" t="s">
        <v>312</v>
      </c>
      <c r="V119" s="44"/>
    </row>
    <row r="120" spans="1:22" s="43" customFormat="1" ht="49.5">
      <c r="A120" s="51" t="s">
        <v>35</v>
      </c>
      <c r="B120" s="52" t="s">
        <v>8</v>
      </c>
      <c r="C120" s="52" t="s">
        <v>120</v>
      </c>
      <c r="D120" s="54" t="s">
        <v>295</v>
      </c>
      <c r="E120" s="53" t="s">
        <v>42</v>
      </c>
      <c r="F120" s="53" t="s">
        <v>14</v>
      </c>
      <c r="G120" s="54" t="s">
        <v>9</v>
      </c>
      <c r="H120" s="55">
        <f>H119</f>
        <v>6</v>
      </c>
      <c r="I120" s="56">
        <v>5325</v>
      </c>
      <c r="J120" s="57">
        <f t="shared" si="43"/>
        <v>31950</v>
      </c>
      <c r="K120" s="57"/>
      <c r="L120" s="57">
        <f t="shared" si="44"/>
        <v>31311</v>
      </c>
      <c r="M120" s="57">
        <f t="shared" si="41"/>
        <v>639</v>
      </c>
      <c r="N120" s="58" t="s">
        <v>313</v>
      </c>
      <c r="O120" s="58" t="s">
        <v>314</v>
      </c>
    </row>
    <row r="121" spans="1:22" s="43" customFormat="1" ht="115.5">
      <c r="A121" s="51" t="s">
        <v>35</v>
      </c>
      <c r="B121" s="52" t="s">
        <v>8</v>
      </c>
      <c r="C121" s="52" t="s">
        <v>120</v>
      </c>
      <c r="D121" s="54" t="s">
        <v>296</v>
      </c>
      <c r="E121" s="53" t="s">
        <v>42</v>
      </c>
      <c r="F121" s="53" t="s">
        <v>14</v>
      </c>
      <c r="G121" s="54" t="s">
        <v>9</v>
      </c>
      <c r="H121" s="72">
        <v>6</v>
      </c>
      <c r="I121" s="73">
        <v>7121</v>
      </c>
      <c r="J121" s="74">
        <f t="shared" si="43"/>
        <v>42726</v>
      </c>
      <c r="K121" s="74"/>
      <c r="L121" s="57">
        <f t="shared" si="44"/>
        <v>41871.479999999996</v>
      </c>
      <c r="M121" s="57">
        <f t="shared" si="41"/>
        <v>854.52000000000407</v>
      </c>
      <c r="N121" s="75" t="s">
        <v>311</v>
      </c>
      <c r="O121" s="75" t="s">
        <v>312</v>
      </c>
      <c r="V121" s="44"/>
    </row>
    <row r="122" spans="1:22" s="43" customFormat="1" ht="49.5">
      <c r="A122" s="51" t="s">
        <v>35</v>
      </c>
      <c r="B122" s="52" t="s">
        <v>8</v>
      </c>
      <c r="C122" s="52" t="s">
        <v>120</v>
      </c>
      <c r="D122" s="54" t="s">
        <v>296</v>
      </c>
      <c r="E122" s="53" t="s">
        <v>42</v>
      </c>
      <c r="F122" s="53" t="s">
        <v>14</v>
      </c>
      <c r="G122" s="54" t="s">
        <v>9</v>
      </c>
      <c r="H122" s="55">
        <f>H121</f>
        <v>6</v>
      </c>
      <c r="I122" s="56">
        <v>5325</v>
      </c>
      <c r="J122" s="57">
        <f t="shared" si="43"/>
        <v>31950</v>
      </c>
      <c r="K122" s="57"/>
      <c r="L122" s="57">
        <f t="shared" si="44"/>
        <v>31311</v>
      </c>
      <c r="M122" s="57">
        <f t="shared" si="41"/>
        <v>639</v>
      </c>
      <c r="N122" s="58" t="s">
        <v>313</v>
      </c>
      <c r="O122" s="58" t="s">
        <v>314</v>
      </c>
    </row>
    <row r="123" spans="1:22" s="43" customFormat="1" ht="115.5">
      <c r="A123" s="51" t="s">
        <v>35</v>
      </c>
      <c r="B123" s="52" t="s">
        <v>8</v>
      </c>
      <c r="C123" s="52" t="s">
        <v>120</v>
      </c>
      <c r="D123" s="54" t="s">
        <v>297</v>
      </c>
      <c r="E123" s="53" t="s">
        <v>42</v>
      </c>
      <c r="F123" s="53" t="s">
        <v>14</v>
      </c>
      <c r="G123" s="54" t="s">
        <v>9</v>
      </c>
      <c r="H123" s="72">
        <v>6</v>
      </c>
      <c r="I123" s="73">
        <v>7121</v>
      </c>
      <c r="J123" s="74">
        <f t="shared" ref="J123:J124" si="45">H123*I123</f>
        <v>42726</v>
      </c>
      <c r="K123" s="74"/>
      <c r="L123" s="57">
        <f t="shared" si="44"/>
        <v>41871.479999999996</v>
      </c>
      <c r="M123" s="57">
        <f t="shared" ref="M123:M124" si="46">J123-L123</f>
        <v>854.52000000000407</v>
      </c>
      <c r="N123" s="75" t="s">
        <v>311</v>
      </c>
      <c r="O123" s="75" t="s">
        <v>312</v>
      </c>
      <c r="V123" s="44"/>
    </row>
    <row r="124" spans="1:22" s="43" customFormat="1" ht="49.5">
      <c r="A124" s="51" t="s">
        <v>35</v>
      </c>
      <c r="B124" s="52" t="s">
        <v>8</v>
      </c>
      <c r="C124" s="52" t="s">
        <v>120</v>
      </c>
      <c r="D124" s="54" t="s">
        <v>297</v>
      </c>
      <c r="E124" s="53" t="s">
        <v>42</v>
      </c>
      <c r="F124" s="53" t="s">
        <v>14</v>
      </c>
      <c r="G124" s="54" t="s">
        <v>9</v>
      </c>
      <c r="H124" s="55">
        <f>H123</f>
        <v>6</v>
      </c>
      <c r="I124" s="56">
        <v>5325</v>
      </c>
      <c r="J124" s="57">
        <f t="shared" si="45"/>
        <v>31950</v>
      </c>
      <c r="K124" s="57"/>
      <c r="L124" s="57">
        <f t="shared" si="44"/>
        <v>31311</v>
      </c>
      <c r="M124" s="57">
        <f t="shared" si="46"/>
        <v>639</v>
      </c>
      <c r="N124" s="58" t="s">
        <v>313</v>
      </c>
      <c r="O124" s="58" t="s">
        <v>314</v>
      </c>
    </row>
    <row r="125" spans="1:22" s="43" customFormat="1" ht="115.5">
      <c r="A125" s="51" t="s">
        <v>35</v>
      </c>
      <c r="B125" s="52" t="s">
        <v>8</v>
      </c>
      <c r="C125" s="52" t="s">
        <v>120</v>
      </c>
      <c r="D125" s="54" t="s">
        <v>298</v>
      </c>
      <c r="E125" s="53" t="s">
        <v>42</v>
      </c>
      <c r="F125" s="53" t="s">
        <v>14</v>
      </c>
      <c r="G125" s="54" t="s">
        <v>9</v>
      </c>
      <c r="H125" s="72">
        <v>6</v>
      </c>
      <c r="I125" s="73">
        <v>7121</v>
      </c>
      <c r="J125" s="74">
        <f t="shared" ref="J125:J126" si="47">H125*I125</f>
        <v>42726</v>
      </c>
      <c r="K125" s="74"/>
      <c r="L125" s="57">
        <f t="shared" si="44"/>
        <v>41871.479999999996</v>
      </c>
      <c r="M125" s="57">
        <f t="shared" ref="M125:M126" si="48">J125-L125</f>
        <v>854.52000000000407</v>
      </c>
      <c r="N125" s="75" t="s">
        <v>311</v>
      </c>
      <c r="O125" s="75" t="s">
        <v>312</v>
      </c>
      <c r="V125" s="44"/>
    </row>
    <row r="126" spans="1:22" s="43" customFormat="1" ht="49.5">
      <c r="A126" s="51" t="s">
        <v>35</v>
      </c>
      <c r="B126" s="52" t="s">
        <v>8</v>
      </c>
      <c r="C126" s="52" t="s">
        <v>120</v>
      </c>
      <c r="D126" s="54" t="s">
        <v>298</v>
      </c>
      <c r="E126" s="53" t="s">
        <v>42</v>
      </c>
      <c r="F126" s="53" t="s">
        <v>14</v>
      </c>
      <c r="G126" s="54" t="s">
        <v>9</v>
      </c>
      <c r="H126" s="55">
        <f>H125</f>
        <v>6</v>
      </c>
      <c r="I126" s="56">
        <v>5325</v>
      </c>
      <c r="J126" s="57">
        <f t="shared" si="47"/>
        <v>31950</v>
      </c>
      <c r="K126" s="57"/>
      <c r="L126" s="57">
        <f t="shared" si="44"/>
        <v>31311</v>
      </c>
      <c r="M126" s="57">
        <f t="shared" si="48"/>
        <v>639</v>
      </c>
      <c r="N126" s="58" t="s">
        <v>313</v>
      </c>
      <c r="O126" s="58" t="s">
        <v>314</v>
      </c>
    </row>
    <row r="127" spans="1:22" ht="165">
      <c r="A127" s="52" t="s">
        <v>35</v>
      </c>
      <c r="B127" s="52" t="s">
        <v>8</v>
      </c>
      <c r="C127" s="52" t="s">
        <v>120</v>
      </c>
      <c r="D127" s="53" t="s">
        <v>149</v>
      </c>
      <c r="E127" s="60" t="s">
        <v>180</v>
      </c>
      <c r="F127" s="53" t="s">
        <v>14</v>
      </c>
      <c r="G127" s="54" t="s">
        <v>11</v>
      </c>
      <c r="H127" s="55">
        <v>1</v>
      </c>
      <c r="I127" s="56">
        <f>(500*24.81*120)+(500*5*500)</f>
        <v>2738600</v>
      </c>
      <c r="J127" s="57">
        <f t="shared" si="42"/>
        <v>2738600</v>
      </c>
      <c r="K127" s="57">
        <f>J127*19/119</f>
        <v>437255.46218487393</v>
      </c>
      <c r="L127" s="57">
        <f t="shared" ref="L127:L160" si="49">85/100*J127</f>
        <v>2327810</v>
      </c>
      <c r="M127" s="57">
        <f t="shared" si="41"/>
        <v>410790</v>
      </c>
      <c r="N127" s="58" t="s">
        <v>119</v>
      </c>
      <c r="O127" s="64" t="s">
        <v>269</v>
      </c>
    </row>
    <row r="128" spans="1:22" ht="82.5">
      <c r="A128" s="52" t="s">
        <v>35</v>
      </c>
      <c r="B128" s="52" t="s">
        <v>8</v>
      </c>
      <c r="C128" s="52" t="s">
        <v>120</v>
      </c>
      <c r="D128" s="53" t="s">
        <v>149</v>
      </c>
      <c r="E128" s="53" t="s">
        <v>45</v>
      </c>
      <c r="F128" s="53" t="s">
        <v>14</v>
      </c>
      <c r="G128" s="54" t="s">
        <v>182</v>
      </c>
      <c r="H128" s="55">
        <v>2</v>
      </c>
      <c r="I128" s="56">
        <f>6500*1.19</f>
        <v>7735</v>
      </c>
      <c r="J128" s="57">
        <f>I128*H128</f>
        <v>15470</v>
      </c>
      <c r="K128" s="57">
        <f>J128*19/119</f>
        <v>2470</v>
      </c>
      <c r="L128" s="57">
        <f t="shared" si="49"/>
        <v>13149.5</v>
      </c>
      <c r="M128" s="57">
        <f t="shared" si="41"/>
        <v>2320.5</v>
      </c>
      <c r="N128" s="58" t="s">
        <v>183</v>
      </c>
      <c r="O128" s="58" t="s">
        <v>264</v>
      </c>
    </row>
    <row r="129" spans="1:15" ht="30.75" customHeight="1">
      <c r="A129" s="52" t="s">
        <v>35</v>
      </c>
      <c r="B129" s="52" t="s">
        <v>17</v>
      </c>
      <c r="C129" s="76" t="str">
        <f>'Grafic activitati'!B11</f>
        <v>A3. Suport acordat  direcțiilor generale de asistență socială și protecția copilului în dezvoltarea rețelei de APP</v>
      </c>
      <c r="D129" s="76"/>
      <c r="E129" s="76"/>
      <c r="F129" s="76"/>
      <c r="G129" s="76"/>
      <c r="H129" s="76"/>
      <c r="I129" s="76"/>
      <c r="J129" s="76"/>
      <c r="K129" s="76"/>
      <c r="L129" s="57">
        <f t="shared" si="49"/>
        <v>0</v>
      </c>
      <c r="M129" s="57">
        <f t="shared" si="41"/>
        <v>0</v>
      </c>
      <c r="N129" s="76"/>
      <c r="O129" s="76"/>
    </row>
    <row r="130" spans="1:15">
      <c r="A130" s="52" t="s">
        <v>35</v>
      </c>
      <c r="B130" s="52" t="s">
        <v>17</v>
      </c>
      <c r="C130" s="77" t="str">
        <f>'Grafic activitati'!B12</f>
        <v>A3.1  Salarizarea asistenților personali profesioniști</v>
      </c>
      <c r="D130" s="78"/>
      <c r="E130" s="78"/>
      <c r="F130" s="78"/>
      <c r="G130" s="78"/>
      <c r="H130" s="78"/>
      <c r="I130" s="78"/>
      <c r="J130" s="78"/>
      <c r="K130" s="78"/>
      <c r="L130" s="57">
        <f t="shared" si="49"/>
        <v>0</v>
      </c>
      <c r="M130" s="57">
        <f t="shared" si="41"/>
        <v>0</v>
      </c>
      <c r="N130" s="78"/>
      <c r="O130" s="79"/>
    </row>
    <row r="131" spans="1:15" s="41" customFormat="1" ht="99">
      <c r="A131" s="52" t="s">
        <v>35</v>
      </c>
      <c r="B131" s="52" t="s">
        <v>17</v>
      </c>
      <c r="C131" s="52" t="s">
        <v>15</v>
      </c>
      <c r="D131" s="53" t="s">
        <v>149</v>
      </c>
      <c r="E131" s="53" t="s">
        <v>42</v>
      </c>
      <c r="F131" s="53" t="s">
        <v>14</v>
      </c>
      <c r="G131" s="54" t="s">
        <v>9</v>
      </c>
      <c r="H131" s="55">
        <v>12</v>
      </c>
      <c r="I131" s="56">
        <v>7121</v>
      </c>
      <c r="J131" s="57">
        <f t="shared" si="42"/>
        <v>85452</v>
      </c>
      <c r="K131" s="57"/>
      <c r="L131" s="57">
        <f t="shared" si="49"/>
        <v>72634.2</v>
      </c>
      <c r="M131" s="57">
        <f t="shared" si="41"/>
        <v>12817.800000000003</v>
      </c>
      <c r="N131" s="58" t="s">
        <v>174</v>
      </c>
      <c r="O131" s="58" t="s">
        <v>270</v>
      </c>
    </row>
    <row r="132" spans="1:15" s="41" customFormat="1" ht="33">
      <c r="A132" s="52" t="s">
        <v>35</v>
      </c>
      <c r="B132" s="52" t="s">
        <v>17</v>
      </c>
      <c r="C132" s="52" t="s">
        <v>15</v>
      </c>
      <c r="D132" s="53" t="s">
        <v>149</v>
      </c>
      <c r="E132" s="53" t="s">
        <v>42</v>
      </c>
      <c r="F132" s="53" t="s">
        <v>14</v>
      </c>
      <c r="G132" s="54" t="s">
        <v>9</v>
      </c>
      <c r="H132" s="55">
        <f>H131</f>
        <v>12</v>
      </c>
      <c r="I132" s="56">
        <v>5325</v>
      </c>
      <c r="J132" s="57">
        <f t="shared" si="42"/>
        <v>63900</v>
      </c>
      <c r="K132" s="57"/>
      <c r="L132" s="57">
        <f t="shared" si="49"/>
        <v>54315</v>
      </c>
      <c r="M132" s="57">
        <f t="shared" si="41"/>
        <v>9585</v>
      </c>
      <c r="N132" s="58" t="s">
        <v>175</v>
      </c>
      <c r="O132" s="58" t="s">
        <v>175</v>
      </c>
    </row>
    <row r="133" spans="1:15" s="105" customFormat="1" ht="148.5">
      <c r="A133" s="99" t="s">
        <v>35</v>
      </c>
      <c r="B133" s="52" t="s">
        <v>17</v>
      </c>
      <c r="C133" s="52" t="s">
        <v>15</v>
      </c>
      <c r="D133" s="106" t="s">
        <v>185</v>
      </c>
      <c r="E133" s="106" t="s">
        <v>330</v>
      </c>
      <c r="F133" s="88" t="s">
        <v>14</v>
      </c>
      <c r="G133" s="89" t="s">
        <v>9</v>
      </c>
      <c r="H133" s="103">
        <f>77*12</f>
        <v>924</v>
      </c>
      <c r="I133" s="110">
        <v>6500</v>
      </c>
      <c r="J133" s="110">
        <f>H133*I133</f>
        <v>6006000</v>
      </c>
      <c r="K133" s="110"/>
      <c r="L133" s="57">
        <f>98/100*J133</f>
        <v>5885880</v>
      </c>
      <c r="M133" s="57">
        <f t="shared" si="41"/>
        <v>120120</v>
      </c>
      <c r="N133" s="90" t="s">
        <v>331</v>
      </c>
      <c r="O133" s="90" t="s">
        <v>343</v>
      </c>
    </row>
    <row r="134" spans="1:15" s="105" customFormat="1" ht="148.5">
      <c r="A134" s="99" t="s">
        <v>35</v>
      </c>
      <c r="B134" s="52" t="s">
        <v>17</v>
      </c>
      <c r="C134" s="52" t="s">
        <v>15</v>
      </c>
      <c r="D134" s="106" t="s">
        <v>186</v>
      </c>
      <c r="E134" s="106" t="s">
        <v>330</v>
      </c>
      <c r="F134" s="88" t="s">
        <v>14</v>
      </c>
      <c r="G134" s="89" t="s">
        <v>9</v>
      </c>
      <c r="H134" s="103">
        <f>22*12</f>
        <v>264</v>
      </c>
      <c r="I134" s="110">
        <v>6500</v>
      </c>
      <c r="J134" s="110">
        <f>H134*I134</f>
        <v>1716000</v>
      </c>
      <c r="K134" s="110"/>
      <c r="L134" s="57">
        <f t="shared" ref="L134:L155" si="50">98/100*J134</f>
        <v>1681680</v>
      </c>
      <c r="M134" s="57">
        <f t="shared" si="41"/>
        <v>34320</v>
      </c>
      <c r="N134" s="90" t="s">
        <v>331</v>
      </c>
      <c r="O134" s="90" t="s">
        <v>333</v>
      </c>
    </row>
    <row r="135" spans="1:15" s="105" customFormat="1" ht="148.5">
      <c r="A135" s="99" t="s">
        <v>35</v>
      </c>
      <c r="B135" s="52" t="s">
        <v>17</v>
      </c>
      <c r="C135" s="52" t="s">
        <v>15</v>
      </c>
      <c r="D135" s="106" t="s">
        <v>187</v>
      </c>
      <c r="E135" s="106" t="s">
        <v>330</v>
      </c>
      <c r="F135" s="88" t="s">
        <v>14</v>
      </c>
      <c r="G135" s="89" t="s">
        <v>9</v>
      </c>
      <c r="H135" s="103">
        <f>4*12</f>
        <v>48</v>
      </c>
      <c r="I135" s="110">
        <v>6500</v>
      </c>
      <c r="J135" s="110">
        <f t="shared" ref="J135:J155" si="51">H135*I135</f>
        <v>312000</v>
      </c>
      <c r="K135" s="110"/>
      <c r="L135" s="57">
        <f t="shared" si="50"/>
        <v>305760</v>
      </c>
      <c r="M135" s="57">
        <f t="shared" si="41"/>
        <v>6240</v>
      </c>
      <c r="N135" s="90" t="s">
        <v>331</v>
      </c>
      <c r="O135" s="90" t="s">
        <v>341</v>
      </c>
    </row>
    <row r="136" spans="1:15" s="105" customFormat="1" ht="148.5">
      <c r="A136" s="99" t="s">
        <v>35</v>
      </c>
      <c r="B136" s="52" t="s">
        <v>17</v>
      </c>
      <c r="C136" s="52" t="s">
        <v>15</v>
      </c>
      <c r="D136" s="106" t="s">
        <v>188</v>
      </c>
      <c r="E136" s="106" t="s">
        <v>330</v>
      </c>
      <c r="F136" s="88" t="s">
        <v>14</v>
      </c>
      <c r="G136" s="89" t="s">
        <v>9</v>
      </c>
      <c r="H136" s="103">
        <f>10*12</f>
        <v>120</v>
      </c>
      <c r="I136" s="110">
        <v>6500</v>
      </c>
      <c r="J136" s="110">
        <f t="shared" si="51"/>
        <v>780000</v>
      </c>
      <c r="K136" s="110"/>
      <c r="L136" s="57">
        <f t="shared" si="50"/>
        <v>764400</v>
      </c>
      <c r="M136" s="57">
        <f t="shared" si="41"/>
        <v>15600</v>
      </c>
      <c r="N136" s="90" t="s">
        <v>331</v>
      </c>
      <c r="O136" s="90" t="s">
        <v>334</v>
      </c>
    </row>
    <row r="137" spans="1:15" s="105" customFormat="1" ht="148.5">
      <c r="A137" s="99" t="s">
        <v>35</v>
      </c>
      <c r="B137" s="52" t="s">
        <v>17</v>
      </c>
      <c r="C137" s="52" t="s">
        <v>15</v>
      </c>
      <c r="D137" s="106" t="s">
        <v>189</v>
      </c>
      <c r="E137" s="106" t="s">
        <v>330</v>
      </c>
      <c r="F137" s="88" t="s">
        <v>14</v>
      </c>
      <c r="G137" s="89" t="s">
        <v>9</v>
      </c>
      <c r="H137" s="103">
        <f>20*12</f>
        <v>240</v>
      </c>
      <c r="I137" s="110">
        <v>6500</v>
      </c>
      <c r="J137" s="110">
        <f t="shared" si="51"/>
        <v>1560000</v>
      </c>
      <c r="K137" s="110"/>
      <c r="L137" s="57">
        <f t="shared" si="50"/>
        <v>1528800</v>
      </c>
      <c r="M137" s="57">
        <f t="shared" ref="M137:M155" si="52">J137-L137</f>
        <v>31200</v>
      </c>
      <c r="N137" s="90" t="s">
        <v>331</v>
      </c>
      <c r="O137" s="90" t="s">
        <v>335</v>
      </c>
    </row>
    <row r="138" spans="1:15" s="105" customFormat="1" ht="148.5">
      <c r="A138" s="99" t="s">
        <v>35</v>
      </c>
      <c r="B138" s="52" t="s">
        <v>17</v>
      </c>
      <c r="C138" s="52" t="s">
        <v>15</v>
      </c>
      <c r="D138" s="106" t="s">
        <v>190</v>
      </c>
      <c r="E138" s="106" t="s">
        <v>330</v>
      </c>
      <c r="F138" s="88" t="s">
        <v>14</v>
      </c>
      <c r="G138" s="89" t="s">
        <v>9</v>
      </c>
      <c r="H138" s="103">
        <f>20*12</f>
        <v>240</v>
      </c>
      <c r="I138" s="110">
        <v>6500</v>
      </c>
      <c r="J138" s="110">
        <f t="shared" si="51"/>
        <v>1560000</v>
      </c>
      <c r="K138" s="110"/>
      <c r="L138" s="57">
        <f t="shared" si="50"/>
        <v>1528800</v>
      </c>
      <c r="M138" s="57">
        <f t="shared" si="52"/>
        <v>31200</v>
      </c>
      <c r="N138" s="90" t="s">
        <v>331</v>
      </c>
      <c r="O138" s="90" t="s">
        <v>335</v>
      </c>
    </row>
    <row r="139" spans="1:15" s="105" customFormat="1" ht="148.5">
      <c r="A139" s="99" t="s">
        <v>35</v>
      </c>
      <c r="B139" s="52" t="s">
        <v>17</v>
      </c>
      <c r="C139" s="52" t="s">
        <v>15</v>
      </c>
      <c r="D139" s="106" t="s">
        <v>191</v>
      </c>
      <c r="E139" s="106" t="s">
        <v>330</v>
      </c>
      <c r="F139" s="88" t="s">
        <v>14</v>
      </c>
      <c r="G139" s="89" t="s">
        <v>9</v>
      </c>
      <c r="H139" s="103">
        <f>7*12</f>
        <v>84</v>
      </c>
      <c r="I139" s="110">
        <v>6500</v>
      </c>
      <c r="J139" s="110">
        <f t="shared" si="51"/>
        <v>546000</v>
      </c>
      <c r="K139" s="110"/>
      <c r="L139" s="57">
        <f t="shared" si="50"/>
        <v>535080</v>
      </c>
      <c r="M139" s="57">
        <f t="shared" si="52"/>
        <v>10920</v>
      </c>
      <c r="N139" s="90" t="s">
        <v>331</v>
      </c>
      <c r="O139" s="90" t="s">
        <v>338</v>
      </c>
    </row>
    <row r="140" spans="1:15" s="105" customFormat="1" ht="148.5">
      <c r="A140" s="99" t="s">
        <v>35</v>
      </c>
      <c r="B140" s="52" t="s">
        <v>17</v>
      </c>
      <c r="C140" s="52" t="s">
        <v>15</v>
      </c>
      <c r="D140" s="106" t="s">
        <v>192</v>
      </c>
      <c r="E140" s="106" t="s">
        <v>330</v>
      </c>
      <c r="F140" s="88" t="s">
        <v>14</v>
      </c>
      <c r="G140" s="89" t="s">
        <v>9</v>
      </c>
      <c r="H140" s="103">
        <f>20*12</f>
        <v>240</v>
      </c>
      <c r="I140" s="110">
        <v>6500</v>
      </c>
      <c r="J140" s="110">
        <f t="shared" si="51"/>
        <v>1560000</v>
      </c>
      <c r="K140" s="110"/>
      <c r="L140" s="57">
        <f t="shared" si="50"/>
        <v>1528800</v>
      </c>
      <c r="M140" s="57">
        <f t="shared" si="52"/>
        <v>31200</v>
      </c>
      <c r="N140" s="90" t="s">
        <v>331</v>
      </c>
      <c r="O140" s="90" t="s">
        <v>335</v>
      </c>
    </row>
    <row r="141" spans="1:15" s="105" customFormat="1" ht="148.5">
      <c r="A141" s="99" t="s">
        <v>35</v>
      </c>
      <c r="B141" s="52" t="s">
        <v>17</v>
      </c>
      <c r="C141" s="52" t="s">
        <v>15</v>
      </c>
      <c r="D141" s="106" t="s">
        <v>193</v>
      </c>
      <c r="E141" s="106" t="s">
        <v>330</v>
      </c>
      <c r="F141" s="88" t="s">
        <v>14</v>
      </c>
      <c r="G141" s="89" t="s">
        <v>9</v>
      </c>
      <c r="H141" s="103">
        <f>30*12</f>
        <v>360</v>
      </c>
      <c r="I141" s="110">
        <v>6500</v>
      </c>
      <c r="J141" s="110">
        <f t="shared" si="51"/>
        <v>2340000</v>
      </c>
      <c r="K141" s="110"/>
      <c r="L141" s="57">
        <f t="shared" si="50"/>
        <v>2293200</v>
      </c>
      <c r="M141" s="57">
        <f t="shared" si="52"/>
        <v>46800</v>
      </c>
      <c r="N141" s="90" t="s">
        <v>331</v>
      </c>
      <c r="O141" s="90" t="s">
        <v>340</v>
      </c>
    </row>
    <row r="142" spans="1:15" s="105" customFormat="1" ht="148.5">
      <c r="A142" s="99" t="s">
        <v>35</v>
      </c>
      <c r="B142" s="52" t="s">
        <v>17</v>
      </c>
      <c r="C142" s="52" t="s">
        <v>15</v>
      </c>
      <c r="D142" s="106" t="s">
        <v>194</v>
      </c>
      <c r="E142" s="106" t="s">
        <v>330</v>
      </c>
      <c r="F142" s="88" t="s">
        <v>14</v>
      </c>
      <c r="G142" s="89" t="s">
        <v>9</v>
      </c>
      <c r="H142" s="103">
        <f>15*12</f>
        <v>180</v>
      </c>
      <c r="I142" s="110">
        <v>6500</v>
      </c>
      <c r="J142" s="110">
        <f t="shared" si="51"/>
        <v>1170000</v>
      </c>
      <c r="K142" s="110"/>
      <c r="L142" s="57">
        <f t="shared" si="50"/>
        <v>1146600</v>
      </c>
      <c r="M142" s="57">
        <f t="shared" si="52"/>
        <v>23400</v>
      </c>
      <c r="N142" s="90" t="s">
        <v>331</v>
      </c>
      <c r="O142" s="90" t="s">
        <v>339</v>
      </c>
    </row>
    <row r="143" spans="1:15" s="105" customFormat="1" ht="148.5">
      <c r="A143" s="99" t="s">
        <v>35</v>
      </c>
      <c r="B143" s="52" t="s">
        <v>17</v>
      </c>
      <c r="C143" s="52" t="s">
        <v>15</v>
      </c>
      <c r="D143" s="54" t="s">
        <v>291</v>
      </c>
      <c r="E143" s="106" t="s">
        <v>330</v>
      </c>
      <c r="F143" s="88" t="s">
        <v>14</v>
      </c>
      <c r="G143" s="89" t="s">
        <v>9</v>
      </c>
      <c r="H143" s="103">
        <f>80*12</f>
        <v>960</v>
      </c>
      <c r="I143" s="110">
        <v>6500</v>
      </c>
      <c r="J143" s="110">
        <f t="shared" si="51"/>
        <v>6240000</v>
      </c>
      <c r="K143" s="110"/>
      <c r="L143" s="57">
        <f t="shared" si="50"/>
        <v>6115200</v>
      </c>
      <c r="M143" s="57">
        <f t="shared" si="52"/>
        <v>124800</v>
      </c>
      <c r="N143" s="90" t="s">
        <v>331</v>
      </c>
      <c r="O143" s="90" t="s">
        <v>342</v>
      </c>
    </row>
    <row r="144" spans="1:15" s="105" customFormat="1" ht="148.5">
      <c r="A144" s="99" t="s">
        <v>35</v>
      </c>
      <c r="B144" s="52" t="s">
        <v>17</v>
      </c>
      <c r="C144" s="52" t="s">
        <v>15</v>
      </c>
      <c r="D144" s="106" t="s">
        <v>195</v>
      </c>
      <c r="E144" s="106" t="s">
        <v>330</v>
      </c>
      <c r="F144" s="88" t="s">
        <v>14</v>
      </c>
      <c r="G144" s="89" t="s">
        <v>9</v>
      </c>
      <c r="H144" s="103">
        <f>10*12</f>
        <v>120</v>
      </c>
      <c r="I144" s="110">
        <v>6500</v>
      </c>
      <c r="J144" s="110">
        <f t="shared" si="51"/>
        <v>780000</v>
      </c>
      <c r="K144" s="110"/>
      <c r="L144" s="57">
        <f t="shared" si="50"/>
        <v>764400</v>
      </c>
      <c r="M144" s="57">
        <f t="shared" si="52"/>
        <v>15600</v>
      </c>
      <c r="N144" s="90" t="s">
        <v>331</v>
      </c>
      <c r="O144" s="90" t="s">
        <v>334</v>
      </c>
    </row>
    <row r="145" spans="1:15" s="105" customFormat="1" ht="148.5">
      <c r="A145" s="99" t="s">
        <v>35</v>
      </c>
      <c r="B145" s="52" t="s">
        <v>17</v>
      </c>
      <c r="C145" s="52" t="s">
        <v>15</v>
      </c>
      <c r="D145" s="106" t="s">
        <v>196</v>
      </c>
      <c r="E145" s="106" t="s">
        <v>330</v>
      </c>
      <c r="F145" s="88" t="s">
        <v>14</v>
      </c>
      <c r="G145" s="89" t="s">
        <v>9</v>
      </c>
      <c r="H145" s="103">
        <f>5*12</f>
        <v>60</v>
      </c>
      <c r="I145" s="110">
        <v>6500</v>
      </c>
      <c r="J145" s="110">
        <f t="shared" si="51"/>
        <v>390000</v>
      </c>
      <c r="K145" s="110"/>
      <c r="L145" s="57">
        <f t="shared" si="50"/>
        <v>382200</v>
      </c>
      <c r="M145" s="57">
        <f t="shared" si="52"/>
        <v>7800</v>
      </c>
      <c r="N145" s="90" t="s">
        <v>331</v>
      </c>
      <c r="O145" s="90" t="s">
        <v>337</v>
      </c>
    </row>
    <row r="146" spans="1:15" s="105" customFormat="1" ht="148.5">
      <c r="A146" s="99" t="s">
        <v>35</v>
      </c>
      <c r="B146" s="52" t="s">
        <v>17</v>
      </c>
      <c r="C146" s="52" t="s">
        <v>15</v>
      </c>
      <c r="D146" s="106" t="s">
        <v>197</v>
      </c>
      <c r="E146" s="106" t="s">
        <v>330</v>
      </c>
      <c r="F146" s="88" t="s">
        <v>14</v>
      </c>
      <c r="G146" s="89" t="s">
        <v>9</v>
      </c>
      <c r="H146" s="103">
        <f>20*12</f>
        <v>240</v>
      </c>
      <c r="I146" s="110">
        <v>6500</v>
      </c>
      <c r="J146" s="110">
        <f t="shared" si="51"/>
        <v>1560000</v>
      </c>
      <c r="K146" s="110"/>
      <c r="L146" s="57">
        <f t="shared" si="50"/>
        <v>1528800</v>
      </c>
      <c r="M146" s="57">
        <f t="shared" si="52"/>
        <v>31200</v>
      </c>
      <c r="N146" s="90" t="s">
        <v>331</v>
      </c>
      <c r="O146" s="90" t="s">
        <v>335</v>
      </c>
    </row>
    <row r="147" spans="1:15" s="105" customFormat="1" ht="148.5">
      <c r="A147" s="99" t="s">
        <v>35</v>
      </c>
      <c r="B147" s="52" t="s">
        <v>17</v>
      </c>
      <c r="C147" s="52" t="s">
        <v>15</v>
      </c>
      <c r="D147" s="106" t="s">
        <v>198</v>
      </c>
      <c r="E147" s="106" t="s">
        <v>330</v>
      </c>
      <c r="F147" s="88" t="s">
        <v>14</v>
      </c>
      <c r="G147" s="89" t="s">
        <v>9</v>
      </c>
      <c r="H147" s="103">
        <f>25*12</f>
        <v>300</v>
      </c>
      <c r="I147" s="110">
        <v>6500</v>
      </c>
      <c r="J147" s="110">
        <f t="shared" si="51"/>
        <v>1950000</v>
      </c>
      <c r="K147" s="110"/>
      <c r="L147" s="57">
        <f t="shared" si="50"/>
        <v>1911000</v>
      </c>
      <c r="M147" s="57">
        <f t="shared" si="52"/>
        <v>39000</v>
      </c>
      <c r="N147" s="90" t="s">
        <v>331</v>
      </c>
      <c r="O147" s="90" t="s">
        <v>332</v>
      </c>
    </row>
    <row r="148" spans="1:15" s="105" customFormat="1" ht="148.5">
      <c r="A148" s="99" t="s">
        <v>35</v>
      </c>
      <c r="B148" s="52" t="s">
        <v>17</v>
      </c>
      <c r="C148" s="52" t="s">
        <v>15</v>
      </c>
      <c r="D148" s="106" t="s">
        <v>199</v>
      </c>
      <c r="E148" s="106" t="s">
        <v>330</v>
      </c>
      <c r="F148" s="88" t="s">
        <v>14</v>
      </c>
      <c r="G148" s="89" t="s">
        <v>9</v>
      </c>
      <c r="H148" s="103">
        <f>15*12</f>
        <v>180</v>
      </c>
      <c r="I148" s="110">
        <v>6500</v>
      </c>
      <c r="J148" s="110">
        <f t="shared" si="51"/>
        <v>1170000</v>
      </c>
      <c r="K148" s="110"/>
      <c r="L148" s="57">
        <f t="shared" si="50"/>
        <v>1146600</v>
      </c>
      <c r="M148" s="57">
        <f t="shared" si="52"/>
        <v>23400</v>
      </c>
      <c r="N148" s="90" t="s">
        <v>331</v>
      </c>
      <c r="O148" s="90" t="s">
        <v>339</v>
      </c>
    </row>
    <row r="149" spans="1:15" s="105" customFormat="1" ht="148.5">
      <c r="A149" s="99" t="s">
        <v>35</v>
      </c>
      <c r="B149" s="52" t="s">
        <v>17</v>
      </c>
      <c r="C149" s="52" t="s">
        <v>15</v>
      </c>
      <c r="D149" s="106" t="s">
        <v>292</v>
      </c>
      <c r="E149" s="106" t="s">
        <v>330</v>
      </c>
      <c r="F149" s="88" t="s">
        <v>14</v>
      </c>
      <c r="G149" s="89" t="s">
        <v>9</v>
      </c>
      <c r="H149" s="103">
        <f>30*12</f>
        <v>360</v>
      </c>
      <c r="I149" s="110">
        <v>6500</v>
      </c>
      <c r="J149" s="110">
        <f t="shared" si="51"/>
        <v>2340000</v>
      </c>
      <c r="K149" s="110"/>
      <c r="L149" s="57">
        <f t="shared" si="50"/>
        <v>2293200</v>
      </c>
      <c r="M149" s="57">
        <f t="shared" si="52"/>
        <v>46800</v>
      </c>
      <c r="N149" s="90" t="s">
        <v>331</v>
      </c>
      <c r="O149" s="90" t="s">
        <v>340</v>
      </c>
    </row>
    <row r="150" spans="1:15" s="105" customFormat="1" ht="148.5">
      <c r="A150" s="99" t="s">
        <v>35</v>
      </c>
      <c r="B150" s="52" t="s">
        <v>17</v>
      </c>
      <c r="C150" s="130" t="s">
        <v>15</v>
      </c>
      <c r="D150" s="89" t="s">
        <v>293</v>
      </c>
      <c r="E150" s="89" t="s">
        <v>330</v>
      </c>
      <c r="F150" s="88" t="s">
        <v>14</v>
      </c>
      <c r="G150" s="89" t="s">
        <v>9</v>
      </c>
      <c r="H150" s="138">
        <f>10*12</f>
        <v>120</v>
      </c>
      <c r="I150" s="139">
        <v>6500</v>
      </c>
      <c r="J150" s="139">
        <f t="shared" si="51"/>
        <v>780000</v>
      </c>
      <c r="K150" s="139"/>
      <c r="L150" s="134">
        <f t="shared" si="50"/>
        <v>764400</v>
      </c>
      <c r="M150" s="134">
        <f t="shared" si="52"/>
        <v>15600</v>
      </c>
      <c r="N150" s="90" t="s">
        <v>331</v>
      </c>
      <c r="O150" s="90" t="s">
        <v>334</v>
      </c>
    </row>
    <row r="151" spans="1:15" s="105" customFormat="1" ht="148.5">
      <c r="A151" s="99" t="s">
        <v>35</v>
      </c>
      <c r="B151" s="52" t="s">
        <v>17</v>
      </c>
      <c r="C151" s="52" t="s">
        <v>15</v>
      </c>
      <c r="D151" s="106" t="s">
        <v>294</v>
      </c>
      <c r="E151" s="106" t="s">
        <v>330</v>
      </c>
      <c r="F151" s="88" t="s">
        <v>14</v>
      </c>
      <c r="G151" s="89" t="s">
        <v>9</v>
      </c>
      <c r="H151" s="103">
        <f>10*12</f>
        <v>120</v>
      </c>
      <c r="I151" s="110">
        <v>6500</v>
      </c>
      <c r="J151" s="110">
        <f t="shared" si="51"/>
        <v>780000</v>
      </c>
      <c r="K151" s="110"/>
      <c r="L151" s="57">
        <f t="shared" si="50"/>
        <v>764400</v>
      </c>
      <c r="M151" s="57">
        <f t="shared" si="52"/>
        <v>15600</v>
      </c>
      <c r="N151" s="90" t="s">
        <v>331</v>
      </c>
      <c r="O151" s="90" t="s">
        <v>334</v>
      </c>
    </row>
    <row r="152" spans="1:15" s="105" customFormat="1" ht="148.5">
      <c r="A152" s="99" t="s">
        <v>35</v>
      </c>
      <c r="B152" s="52" t="s">
        <v>17</v>
      </c>
      <c r="C152" s="52" t="s">
        <v>15</v>
      </c>
      <c r="D152" s="106" t="s">
        <v>295</v>
      </c>
      <c r="E152" s="106" t="s">
        <v>330</v>
      </c>
      <c r="F152" s="88" t="s">
        <v>14</v>
      </c>
      <c r="G152" s="89" t="s">
        <v>9</v>
      </c>
      <c r="H152" s="103">
        <f>50*12</f>
        <v>600</v>
      </c>
      <c r="I152" s="110">
        <v>6500</v>
      </c>
      <c r="J152" s="110">
        <f t="shared" si="51"/>
        <v>3900000</v>
      </c>
      <c r="K152" s="110"/>
      <c r="L152" s="57">
        <f t="shared" si="50"/>
        <v>3822000</v>
      </c>
      <c r="M152" s="57">
        <f t="shared" si="52"/>
        <v>78000</v>
      </c>
      <c r="N152" s="90" t="s">
        <v>331</v>
      </c>
      <c r="O152" s="90" t="s">
        <v>336</v>
      </c>
    </row>
    <row r="153" spans="1:15" s="105" customFormat="1" ht="148.5">
      <c r="A153" s="99" t="s">
        <v>35</v>
      </c>
      <c r="B153" s="52" t="s">
        <v>17</v>
      </c>
      <c r="C153" s="52" t="s">
        <v>15</v>
      </c>
      <c r="D153" s="106" t="s">
        <v>296</v>
      </c>
      <c r="E153" s="106" t="s">
        <v>330</v>
      </c>
      <c r="F153" s="88" t="s">
        <v>14</v>
      </c>
      <c r="G153" s="89" t="s">
        <v>9</v>
      </c>
      <c r="H153" s="103">
        <f>10*12</f>
        <v>120</v>
      </c>
      <c r="I153" s="110">
        <v>6500</v>
      </c>
      <c r="J153" s="110">
        <f t="shared" si="51"/>
        <v>780000</v>
      </c>
      <c r="K153" s="110"/>
      <c r="L153" s="57">
        <f t="shared" si="50"/>
        <v>764400</v>
      </c>
      <c r="M153" s="57">
        <f t="shared" si="52"/>
        <v>15600</v>
      </c>
      <c r="N153" s="90" t="s">
        <v>331</v>
      </c>
      <c r="O153" s="90" t="s">
        <v>334</v>
      </c>
    </row>
    <row r="154" spans="1:15" s="105" customFormat="1" ht="148.5">
      <c r="A154" s="99" t="s">
        <v>35</v>
      </c>
      <c r="B154" s="52" t="s">
        <v>17</v>
      </c>
      <c r="C154" s="52" t="s">
        <v>15</v>
      </c>
      <c r="D154" s="106" t="s">
        <v>297</v>
      </c>
      <c r="E154" s="106" t="s">
        <v>330</v>
      </c>
      <c r="F154" s="88" t="s">
        <v>14</v>
      </c>
      <c r="G154" s="89" t="s">
        <v>9</v>
      </c>
      <c r="H154" s="103">
        <f>5*12</f>
        <v>60</v>
      </c>
      <c r="I154" s="110">
        <v>6500</v>
      </c>
      <c r="J154" s="110">
        <f t="shared" si="51"/>
        <v>390000</v>
      </c>
      <c r="K154" s="110"/>
      <c r="L154" s="57">
        <f t="shared" si="50"/>
        <v>382200</v>
      </c>
      <c r="M154" s="57">
        <f t="shared" si="52"/>
        <v>7800</v>
      </c>
      <c r="N154" s="90" t="s">
        <v>331</v>
      </c>
      <c r="O154" s="90" t="s">
        <v>337</v>
      </c>
    </row>
    <row r="155" spans="1:15" s="105" customFormat="1" ht="148.5">
      <c r="A155" s="99" t="s">
        <v>35</v>
      </c>
      <c r="B155" s="52" t="s">
        <v>17</v>
      </c>
      <c r="C155" s="52" t="s">
        <v>15</v>
      </c>
      <c r="D155" s="106" t="s">
        <v>298</v>
      </c>
      <c r="E155" s="106" t="s">
        <v>330</v>
      </c>
      <c r="F155" s="88" t="s">
        <v>14</v>
      </c>
      <c r="G155" s="89" t="s">
        <v>9</v>
      </c>
      <c r="H155" s="103">
        <f>5*12</f>
        <v>60</v>
      </c>
      <c r="I155" s="110">
        <v>6500</v>
      </c>
      <c r="J155" s="110">
        <f t="shared" si="51"/>
        <v>390000</v>
      </c>
      <c r="K155" s="110"/>
      <c r="L155" s="57">
        <f t="shared" si="50"/>
        <v>382200</v>
      </c>
      <c r="M155" s="57">
        <f t="shared" si="52"/>
        <v>7800</v>
      </c>
      <c r="N155" s="90" t="s">
        <v>331</v>
      </c>
      <c r="O155" s="90" t="s">
        <v>337</v>
      </c>
    </row>
    <row r="156" spans="1:15" s="41" customFormat="1">
      <c r="A156" s="52" t="s">
        <v>35</v>
      </c>
      <c r="B156" s="52" t="s">
        <v>17</v>
      </c>
      <c r="C156" s="77" t="str">
        <f>'Grafic activitati'!B13</f>
        <v>A3.2 Dezvoltarea la nivel național a unei baze de date privind APP</v>
      </c>
      <c r="D156" s="78"/>
      <c r="E156" s="78"/>
      <c r="F156" s="78"/>
      <c r="G156" s="78"/>
      <c r="H156" s="78"/>
      <c r="I156" s="78"/>
      <c r="J156" s="78"/>
      <c r="K156" s="78"/>
      <c r="L156" s="57">
        <f t="shared" si="49"/>
        <v>0</v>
      </c>
      <c r="M156" s="57">
        <f t="shared" ref="M156:M215" si="53">J156-L156</f>
        <v>0</v>
      </c>
      <c r="N156" s="78"/>
      <c r="O156" s="79"/>
    </row>
    <row r="157" spans="1:15" s="41" customFormat="1" ht="99">
      <c r="A157" s="52" t="s">
        <v>35</v>
      </c>
      <c r="B157" s="52" t="s">
        <v>17</v>
      </c>
      <c r="C157" s="52" t="s">
        <v>107</v>
      </c>
      <c r="D157" s="53" t="s">
        <v>149</v>
      </c>
      <c r="E157" s="53" t="s">
        <v>42</v>
      </c>
      <c r="F157" s="53" t="s">
        <v>14</v>
      </c>
      <c r="G157" s="54" t="s">
        <v>9</v>
      </c>
      <c r="H157" s="55">
        <v>12</v>
      </c>
      <c r="I157" s="56">
        <v>7121</v>
      </c>
      <c r="J157" s="57">
        <f t="shared" ref="J157:J160" si="54">H157*I157</f>
        <v>85452</v>
      </c>
      <c r="K157" s="57"/>
      <c r="L157" s="57">
        <f t="shared" si="49"/>
        <v>72634.2</v>
      </c>
      <c r="M157" s="57">
        <f t="shared" si="53"/>
        <v>12817.800000000003</v>
      </c>
      <c r="N157" s="58" t="s">
        <v>22</v>
      </c>
      <c r="O157" s="58" t="s">
        <v>271</v>
      </c>
    </row>
    <row r="158" spans="1:15" s="41" customFormat="1" ht="33">
      <c r="A158" s="52" t="s">
        <v>35</v>
      </c>
      <c r="B158" s="52" t="s">
        <v>17</v>
      </c>
      <c r="C158" s="52" t="s">
        <v>107</v>
      </c>
      <c r="D158" s="53" t="s">
        <v>149</v>
      </c>
      <c r="E158" s="53" t="s">
        <v>42</v>
      </c>
      <c r="F158" s="53" t="s">
        <v>14</v>
      </c>
      <c r="G158" s="54" t="s">
        <v>9</v>
      </c>
      <c r="H158" s="55">
        <f>H157</f>
        <v>12</v>
      </c>
      <c r="I158" s="56">
        <v>5325</v>
      </c>
      <c r="J158" s="57">
        <f t="shared" si="54"/>
        <v>63900</v>
      </c>
      <c r="K158" s="57"/>
      <c r="L158" s="57">
        <f t="shared" si="49"/>
        <v>54315</v>
      </c>
      <c r="M158" s="57">
        <f t="shared" si="53"/>
        <v>9585</v>
      </c>
      <c r="N158" s="58" t="s">
        <v>23</v>
      </c>
      <c r="O158" s="58" t="s">
        <v>23</v>
      </c>
    </row>
    <row r="159" spans="1:15" s="41" customFormat="1" ht="99">
      <c r="A159" s="52" t="s">
        <v>35</v>
      </c>
      <c r="B159" s="52" t="s">
        <v>17</v>
      </c>
      <c r="C159" s="52" t="s">
        <v>107</v>
      </c>
      <c r="D159" s="53" t="s">
        <v>149</v>
      </c>
      <c r="E159" s="53" t="s">
        <v>42</v>
      </c>
      <c r="F159" s="53" t="s">
        <v>14</v>
      </c>
      <c r="G159" s="54" t="s">
        <v>9</v>
      </c>
      <c r="H159" s="55">
        <v>12</v>
      </c>
      <c r="I159" s="56">
        <v>7121</v>
      </c>
      <c r="J159" s="57">
        <f t="shared" si="54"/>
        <v>85452</v>
      </c>
      <c r="K159" s="57"/>
      <c r="L159" s="57">
        <f t="shared" si="49"/>
        <v>72634.2</v>
      </c>
      <c r="M159" s="57">
        <f t="shared" si="53"/>
        <v>12817.800000000003</v>
      </c>
      <c r="N159" s="58" t="s">
        <v>125</v>
      </c>
      <c r="O159" s="58" t="s">
        <v>272</v>
      </c>
    </row>
    <row r="160" spans="1:15" s="41" customFormat="1" ht="49.5">
      <c r="A160" s="52" t="s">
        <v>35</v>
      </c>
      <c r="B160" s="52" t="s">
        <v>17</v>
      </c>
      <c r="C160" s="52" t="s">
        <v>107</v>
      </c>
      <c r="D160" s="53" t="s">
        <v>149</v>
      </c>
      <c r="E160" s="53" t="s">
        <v>42</v>
      </c>
      <c r="F160" s="53" t="s">
        <v>14</v>
      </c>
      <c r="G160" s="54" t="s">
        <v>9</v>
      </c>
      <c r="H160" s="55">
        <f>H159</f>
        <v>12</v>
      </c>
      <c r="I160" s="56">
        <v>5325</v>
      </c>
      <c r="J160" s="57">
        <f t="shared" si="54"/>
        <v>63900</v>
      </c>
      <c r="K160" s="57"/>
      <c r="L160" s="57">
        <f t="shared" si="49"/>
        <v>54315</v>
      </c>
      <c r="M160" s="57">
        <f t="shared" si="53"/>
        <v>9585</v>
      </c>
      <c r="N160" s="58" t="s">
        <v>126</v>
      </c>
      <c r="O160" s="64" t="s">
        <v>126</v>
      </c>
    </row>
    <row r="161" spans="1:22" s="43" customFormat="1" ht="115.5">
      <c r="A161" s="51" t="s">
        <v>35</v>
      </c>
      <c r="B161" s="52" t="s">
        <v>17</v>
      </c>
      <c r="C161" s="52" t="s">
        <v>107</v>
      </c>
      <c r="D161" s="54" t="s">
        <v>185</v>
      </c>
      <c r="E161" s="53" t="s">
        <v>42</v>
      </c>
      <c r="F161" s="53" t="s">
        <v>14</v>
      </c>
      <c r="G161" s="54" t="s">
        <v>9</v>
      </c>
      <c r="H161" s="72">
        <v>3</v>
      </c>
      <c r="I161" s="73">
        <v>7121</v>
      </c>
      <c r="J161" s="74">
        <f t="shared" ref="J161:J202" si="55">H161*I161</f>
        <v>21363</v>
      </c>
      <c r="K161" s="74"/>
      <c r="L161" s="57">
        <f>98/100*J161</f>
        <v>20935.739999999998</v>
      </c>
      <c r="M161" s="57">
        <f t="shared" si="53"/>
        <v>427.26000000000204</v>
      </c>
      <c r="N161" s="75" t="s">
        <v>309</v>
      </c>
      <c r="O161" s="75" t="s">
        <v>310</v>
      </c>
      <c r="V161" s="44"/>
    </row>
    <row r="162" spans="1:22" s="43" customFormat="1" ht="49.5">
      <c r="A162" s="51" t="s">
        <v>35</v>
      </c>
      <c r="B162" s="52" t="s">
        <v>17</v>
      </c>
      <c r="C162" s="52" t="s">
        <v>107</v>
      </c>
      <c r="D162" s="54" t="s">
        <v>185</v>
      </c>
      <c r="E162" s="53" t="s">
        <v>42</v>
      </c>
      <c r="F162" s="53" t="s">
        <v>14</v>
      </c>
      <c r="G162" s="54" t="s">
        <v>9</v>
      </c>
      <c r="H162" s="55">
        <f>H161</f>
        <v>3</v>
      </c>
      <c r="I162" s="56">
        <v>5325</v>
      </c>
      <c r="J162" s="57">
        <f t="shared" si="55"/>
        <v>15975</v>
      </c>
      <c r="K162" s="57"/>
      <c r="L162" s="57">
        <f t="shared" ref="L162:L206" si="56">98/100*J162</f>
        <v>15655.5</v>
      </c>
      <c r="M162" s="57">
        <f t="shared" si="53"/>
        <v>319.5</v>
      </c>
      <c r="N162" s="58" t="s">
        <v>126</v>
      </c>
      <c r="O162" s="58" t="s">
        <v>315</v>
      </c>
    </row>
    <row r="163" spans="1:22" s="43" customFormat="1" ht="115.5">
      <c r="A163" s="51" t="s">
        <v>35</v>
      </c>
      <c r="B163" s="52" t="s">
        <v>17</v>
      </c>
      <c r="C163" s="52" t="s">
        <v>107</v>
      </c>
      <c r="D163" s="54" t="s">
        <v>186</v>
      </c>
      <c r="E163" s="53" t="s">
        <v>42</v>
      </c>
      <c r="F163" s="53" t="s">
        <v>14</v>
      </c>
      <c r="G163" s="54" t="s">
        <v>9</v>
      </c>
      <c r="H163" s="72">
        <v>3</v>
      </c>
      <c r="I163" s="73">
        <v>7121</v>
      </c>
      <c r="J163" s="74">
        <f t="shared" si="55"/>
        <v>21363</v>
      </c>
      <c r="K163" s="74"/>
      <c r="L163" s="57">
        <f t="shared" si="56"/>
        <v>20935.739999999998</v>
      </c>
      <c r="M163" s="57">
        <f t="shared" si="53"/>
        <v>427.26000000000204</v>
      </c>
      <c r="N163" s="75" t="s">
        <v>309</v>
      </c>
      <c r="O163" s="75" t="s">
        <v>310</v>
      </c>
      <c r="V163" s="44"/>
    </row>
    <row r="164" spans="1:22" s="43" customFormat="1" ht="49.5">
      <c r="A164" s="51" t="s">
        <v>35</v>
      </c>
      <c r="B164" s="52" t="s">
        <v>17</v>
      </c>
      <c r="C164" s="52" t="s">
        <v>107</v>
      </c>
      <c r="D164" s="54" t="s">
        <v>186</v>
      </c>
      <c r="E164" s="53" t="s">
        <v>42</v>
      </c>
      <c r="F164" s="53" t="s">
        <v>14</v>
      </c>
      <c r="G164" s="54" t="s">
        <v>9</v>
      </c>
      <c r="H164" s="55">
        <f t="shared" ref="H164:H206" si="57">H163</f>
        <v>3</v>
      </c>
      <c r="I164" s="56">
        <v>5325</v>
      </c>
      <c r="J164" s="57">
        <f t="shared" si="55"/>
        <v>15975</v>
      </c>
      <c r="K164" s="57"/>
      <c r="L164" s="57">
        <f t="shared" si="56"/>
        <v>15655.5</v>
      </c>
      <c r="M164" s="57">
        <f t="shared" si="53"/>
        <v>319.5</v>
      </c>
      <c r="N164" s="58" t="s">
        <v>126</v>
      </c>
      <c r="O164" s="58" t="s">
        <v>315</v>
      </c>
    </row>
    <row r="165" spans="1:22" s="43" customFormat="1" ht="115.5">
      <c r="A165" s="51" t="s">
        <v>35</v>
      </c>
      <c r="B165" s="52" t="s">
        <v>17</v>
      </c>
      <c r="C165" s="52" t="s">
        <v>107</v>
      </c>
      <c r="D165" s="54" t="s">
        <v>187</v>
      </c>
      <c r="E165" s="53" t="s">
        <v>42</v>
      </c>
      <c r="F165" s="53" t="s">
        <v>14</v>
      </c>
      <c r="G165" s="54" t="s">
        <v>9</v>
      </c>
      <c r="H165" s="72">
        <v>3</v>
      </c>
      <c r="I165" s="73">
        <v>7121</v>
      </c>
      <c r="J165" s="74">
        <f t="shared" si="55"/>
        <v>21363</v>
      </c>
      <c r="K165" s="74"/>
      <c r="L165" s="57">
        <f t="shared" si="56"/>
        <v>20935.739999999998</v>
      </c>
      <c r="M165" s="57">
        <f t="shared" si="53"/>
        <v>427.26000000000204</v>
      </c>
      <c r="N165" s="75" t="s">
        <v>309</v>
      </c>
      <c r="O165" s="75" t="s">
        <v>310</v>
      </c>
      <c r="V165" s="44"/>
    </row>
    <row r="166" spans="1:22" s="43" customFormat="1" ht="49.5">
      <c r="A166" s="51" t="s">
        <v>35</v>
      </c>
      <c r="B166" s="52" t="s">
        <v>17</v>
      </c>
      <c r="C166" s="52" t="s">
        <v>107</v>
      </c>
      <c r="D166" s="54" t="s">
        <v>187</v>
      </c>
      <c r="E166" s="53" t="s">
        <v>42</v>
      </c>
      <c r="F166" s="53" t="s">
        <v>14</v>
      </c>
      <c r="G166" s="54" t="s">
        <v>9</v>
      </c>
      <c r="H166" s="55">
        <f t="shared" si="57"/>
        <v>3</v>
      </c>
      <c r="I166" s="56">
        <v>5325</v>
      </c>
      <c r="J166" s="57">
        <f t="shared" si="55"/>
        <v>15975</v>
      </c>
      <c r="K166" s="57"/>
      <c r="L166" s="57">
        <f t="shared" si="56"/>
        <v>15655.5</v>
      </c>
      <c r="M166" s="57">
        <f t="shared" si="53"/>
        <v>319.5</v>
      </c>
      <c r="N166" s="58" t="s">
        <v>126</v>
      </c>
      <c r="O166" s="58" t="s">
        <v>315</v>
      </c>
    </row>
    <row r="167" spans="1:22" s="43" customFormat="1" ht="115.5">
      <c r="A167" s="51" t="s">
        <v>35</v>
      </c>
      <c r="B167" s="52" t="s">
        <v>17</v>
      </c>
      <c r="C167" s="52" t="s">
        <v>107</v>
      </c>
      <c r="D167" s="54" t="s">
        <v>188</v>
      </c>
      <c r="E167" s="53" t="s">
        <v>42</v>
      </c>
      <c r="F167" s="53" t="s">
        <v>14</v>
      </c>
      <c r="G167" s="54" t="s">
        <v>9</v>
      </c>
      <c r="H167" s="72">
        <v>3</v>
      </c>
      <c r="I167" s="73">
        <v>7121</v>
      </c>
      <c r="J167" s="74">
        <f t="shared" si="55"/>
        <v>21363</v>
      </c>
      <c r="K167" s="74"/>
      <c r="L167" s="57">
        <f t="shared" si="56"/>
        <v>20935.739999999998</v>
      </c>
      <c r="M167" s="57">
        <f t="shared" si="53"/>
        <v>427.26000000000204</v>
      </c>
      <c r="N167" s="75" t="s">
        <v>309</v>
      </c>
      <c r="O167" s="75" t="s">
        <v>310</v>
      </c>
      <c r="V167" s="44"/>
    </row>
    <row r="168" spans="1:22" s="43" customFormat="1" ht="49.5">
      <c r="A168" s="51" t="s">
        <v>35</v>
      </c>
      <c r="B168" s="52" t="s">
        <v>17</v>
      </c>
      <c r="C168" s="52" t="s">
        <v>107</v>
      </c>
      <c r="D168" s="54" t="s">
        <v>188</v>
      </c>
      <c r="E168" s="53" t="s">
        <v>42</v>
      </c>
      <c r="F168" s="53" t="s">
        <v>14</v>
      </c>
      <c r="G168" s="54" t="s">
        <v>9</v>
      </c>
      <c r="H168" s="55">
        <f t="shared" si="57"/>
        <v>3</v>
      </c>
      <c r="I168" s="56">
        <v>5325</v>
      </c>
      <c r="J168" s="57">
        <f t="shared" si="55"/>
        <v>15975</v>
      </c>
      <c r="K168" s="57"/>
      <c r="L168" s="57">
        <f t="shared" si="56"/>
        <v>15655.5</v>
      </c>
      <c r="M168" s="57">
        <f t="shared" si="53"/>
        <v>319.5</v>
      </c>
      <c r="N168" s="58" t="s">
        <v>126</v>
      </c>
      <c r="O168" s="58" t="s">
        <v>315</v>
      </c>
    </row>
    <row r="169" spans="1:22" s="43" customFormat="1" ht="115.5">
      <c r="A169" s="51" t="s">
        <v>35</v>
      </c>
      <c r="B169" s="52" t="s">
        <v>17</v>
      </c>
      <c r="C169" s="52" t="s">
        <v>107</v>
      </c>
      <c r="D169" s="54" t="s">
        <v>189</v>
      </c>
      <c r="E169" s="53" t="s">
        <v>42</v>
      </c>
      <c r="F169" s="53" t="s">
        <v>14</v>
      </c>
      <c r="G169" s="54" t="s">
        <v>9</v>
      </c>
      <c r="H169" s="72">
        <v>3</v>
      </c>
      <c r="I169" s="73">
        <v>7121</v>
      </c>
      <c r="J169" s="74">
        <f t="shared" si="55"/>
        <v>21363</v>
      </c>
      <c r="K169" s="74"/>
      <c r="L169" s="57">
        <f t="shared" si="56"/>
        <v>20935.739999999998</v>
      </c>
      <c r="M169" s="57">
        <f t="shared" si="53"/>
        <v>427.26000000000204</v>
      </c>
      <c r="N169" s="75" t="s">
        <v>309</v>
      </c>
      <c r="O169" s="75" t="s">
        <v>310</v>
      </c>
      <c r="V169" s="44"/>
    </row>
    <row r="170" spans="1:22" s="43" customFormat="1" ht="49.5">
      <c r="A170" s="51" t="s">
        <v>35</v>
      </c>
      <c r="B170" s="52" t="s">
        <v>17</v>
      </c>
      <c r="C170" s="52" t="s">
        <v>107</v>
      </c>
      <c r="D170" s="54" t="s">
        <v>189</v>
      </c>
      <c r="E170" s="53" t="s">
        <v>42</v>
      </c>
      <c r="F170" s="53" t="s">
        <v>14</v>
      </c>
      <c r="G170" s="54" t="s">
        <v>9</v>
      </c>
      <c r="H170" s="55">
        <f t="shared" si="57"/>
        <v>3</v>
      </c>
      <c r="I170" s="56">
        <v>5325</v>
      </c>
      <c r="J170" s="57">
        <f t="shared" si="55"/>
        <v>15975</v>
      </c>
      <c r="K170" s="57"/>
      <c r="L170" s="57">
        <f t="shared" si="56"/>
        <v>15655.5</v>
      </c>
      <c r="M170" s="57">
        <f t="shared" si="53"/>
        <v>319.5</v>
      </c>
      <c r="N170" s="58" t="s">
        <v>126</v>
      </c>
      <c r="O170" s="58" t="s">
        <v>315</v>
      </c>
    </row>
    <row r="171" spans="1:22" s="43" customFormat="1" ht="115.5">
      <c r="A171" s="51" t="s">
        <v>35</v>
      </c>
      <c r="B171" s="52" t="s">
        <v>17</v>
      </c>
      <c r="C171" s="52" t="s">
        <v>107</v>
      </c>
      <c r="D171" s="54" t="s">
        <v>190</v>
      </c>
      <c r="E171" s="53" t="s">
        <v>42</v>
      </c>
      <c r="F171" s="53" t="s">
        <v>14</v>
      </c>
      <c r="G171" s="54" t="s">
        <v>9</v>
      </c>
      <c r="H171" s="72">
        <v>3</v>
      </c>
      <c r="I171" s="73">
        <v>7121</v>
      </c>
      <c r="J171" s="74">
        <f t="shared" si="55"/>
        <v>21363</v>
      </c>
      <c r="K171" s="74"/>
      <c r="L171" s="57">
        <f t="shared" si="56"/>
        <v>20935.739999999998</v>
      </c>
      <c r="M171" s="57">
        <f t="shared" si="53"/>
        <v>427.26000000000204</v>
      </c>
      <c r="N171" s="75" t="s">
        <v>309</v>
      </c>
      <c r="O171" s="75" t="s">
        <v>310</v>
      </c>
      <c r="V171" s="44"/>
    </row>
    <row r="172" spans="1:22" s="43" customFormat="1" ht="49.5">
      <c r="A172" s="51" t="s">
        <v>35</v>
      </c>
      <c r="B172" s="52" t="s">
        <v>17</v>
      </c>
      <c r="C172" s="52" t="s">
        <v>107</v>
      </c>
      <c r="D172" s="54" t="s">
        <v>190</v>
      </c>
      <c r="E172" s="53" t="s">
        <v>42</v>
      </c>
      <c r="F172" s="53" t="s">
        <v>14</v>
      </c>
      <c r="G172" s="54" t="s">
        <v>9</v>
      </c>
      <c r="H172" s="55">
        <f t="shared" si="57"/>
        <v>3</v>
      </c>
      <c r="I172" s="56">
        <v>5325</v>
      </c>
      <c r="J172" s="57">
        <f t="shared" si="55"/>
        <v>15975</v>
      </c>
      <c r="K172" s="57"/>
      <c r="L172" s="57">
        <f t="shared" si="56"/>
        <v>15655.5</v>
      </c>
      <c r="M172" s="57">
        <f t="shared" si="53"/>
        <v>319.5</v>
      </c>
      <c r="N172" s="58" t="s">
        <v>126</v>
      </c>
      <c r="O172" s="58" t="s">
        <v>315</v>
      </c>
    </row>
    <row r="173" spans="1:22" s="43" customFormat="1" ht="115.5">
      <c r="A173" s="51" t="s">
        <v>35</v>
      </c>
      <c r="B173" s="52" t="s">
        <v>17</v>
      </c>
      <c r="C173" s="52" t="s">
        <v>107</v>
      </c>
      <c r="D173" s="54" t="s">
        <v>191</v>
      </c>
      <c r="E173" s="53" t="s">
        <v>42</v>
      </c>
      <c r="F173" s="53" t="s">
        <v>14</v>
      </c>
      <c r="G173" s="54" t="s">
        <v>9</v>
      </c>
      <c r="H173" s="72">
        <v>3</v>
      </c>
      <c r="I173" s="73">
        <v>7121</v>
      </c>
      <c r="J173" s="74">
        <f t="shared" si="55"/>
        <v>21363</v>
      </c>
      <c r="K173" s="74"/>
      <c r="L173" s="57">
        <f t="shared" si="56"/>
        <v>20935.739999999998</v>
      </c>
      <c r="M173" s="57">
        <f t="shared" si="53"/>
        <v>427.26000000000204</v>
      </c>
      <c r="N173" s="75" t="s">
        <v>309</v>
      </c>
      <c r="O173" s="75" t="s">
        <v>310</v>
      </c>
      <c r="V173" s="44"/>
    </row>
    <row r="174" spans="1:22" s="43" customFormat="1" ht="49.5">
      <c r="A174" s="51" t="s">
        <v>35</v>
      </c>
      <c r="B174" s="52" t="s">
        <v>17</v>
      </c>
      <c r="C174" s="52" t="s">
        <v>107</v>
      </c>
      <c r="D174" s="54" t="s">
        <v>191</v>
      </c>
      <c r="E174" s="53" t="s">
        <v>42</v>
      </c>
      <c r="F174" s="53" t="s">
        <v>14</v>
      </c>
      <c r="G174" s="54" t="s">
        <v>9</v>
      </c>
      <c r="H174" s="55">
        <f t="shared" si="57"/>
        <v>3</v>
      </c>
      <c r="I174" s="56">
        <v>5325</v>
      </c>
      <c r="J174" s="57">
        <f t="shared" si="55"/>
        <v>15975</v>
      </c>
      <c r="K174" s="57"/>
      <c r="L174" s="57">
        <f t="shared" si="56"/>
        <v>15655.5</v>
      </c>
      <c r="M174" s="57">
        <f t="shared" si="53"/>
        <v>319.5</v>
      </c>
      <c r="N174" s="58" t="s">
        <v>126</v>
      </c>
      <c r="O174" s="58" t="s">
        <v>315</v>
      </c>
    </row>
    <row r="175" spans="1:22" s="43" customFormat="1" ht="115.5">
      <c r="A175" s="51" t="s">
        <v>35</v>
      </c>
      <c r="B175" s="52" t="s">
        <v>17</v>
      </c>
      <c r="C175" s="52" t="s">
        <v>107</v>
      </c>
      <c r="D175" s="54" t="s">
        <v>192</v>
      </c>
      <c r="E175" s="53" t="s">
        <v>42</v>
      </c>
      <c r="F175" s="53" t="s">
        <v>14</v>
      </c>
      <c r="G175" s="54" t="s">
        <v>9</v>
      </c>
      <c r="H175" s="72">
        <v>3</v>
      </c>
      <c r="I175" s="73">
        <v>7121</v>
      </c>
      <c r="J175" s="74">
        <f t="shared" si="55"/>
        <v>21363</v>
      </c>
      <c r="K175" s="74"/>
      <c r="L175" s="57">
        <f t="shared" si="56"/>
        <v>20935.739999999998</v>
      </c>
      <c r="M175" s="57">
        <f t="shared" si="53"/>
        <v>427.26000000000204</v>
      </c>
      <c r="N175" s="75" t="s">
        <v>309</v>
      </c>
      <c r="O175" s="75" t="s">
        <v>310</v>
      </c>
      <c r="V175" s="44"/>
    </row>
    <row r="176" spans="1:22" s="43" customFormat="1" ht="49.5">
      <c r="A176" s="51" t="s">
        <v>35</v>
      </c>
      <c r="B176" s="52" t="s">
        <v>17</v>
      </c>
      <c r="C176" s="52" t="s">
        <v>107</v>
      </c>
      <c r="D176" s="54" t="s">
        <v>192</v>
      </c>
      <c r="E176" s="53" t="s">
        <v>42</v>
      </c>
      <c r="F176" s="53" t="s">
        <v>14</v>
      </c>
      <c r="G176" s="54" t="s">
        <v>9</v>
      </c>
      <c r="H176" s="55">
        <f t="shared" si="57"/>
        <v>3</v>
      </c>
      <c r="I176" s="56">
        <v>5325</v>
      </c>
      <c r="J176" s="57">
        <f t="shared" si="55"/>
        <v>15975</v>
      </c>
      <c r="K176" s="57"/>
      <c r="L176" s="57">
        <f t="shared" si="56"/>
        <v>15655.5</v>
      </c>
      <c r="M176" s="57">
        <f t="shared" si="53"/>
        <v>319.5</v>
      </c>
      <c r="N176" s="58" t="s">
        <v>126</v>
      </c>
      <c r="O176" s="58" t="s">
        <v>315</v>
      </c>
    </row>
    <row r="177" spans="1:22" s="43" customFormat="1" ht="115.5">
      <c r="A177" s="51" t="s">
        <v>35</v>
      </c>
      <c r="B177" s="52" t="s">
        <v>17</v>
      </c>
      <c r="C177" s="52" t="s">
        <v>107</v>
      </c>
      <c r="D177" s="54" t="s">
        <v>193</v>
      </c>
      <c r="E177" s="53" t="s">
        <v>42</v>
      </c>
      <c r="F177" s="53" t="s">
        <v>14</v>
      </c>
      <c r="G177" s="54" t="s">
        <v>9</v>
      </c>
      <c r="H177" s="72">
        <v>3</v>
      </c>
      <c r="I177" s="73">
        <v>7121</v>
      </c>
      <c r="J177" s="74">
        <f t="shared" si="55"/>
        <v>21363</v>
      </c>
      <c r="K177" s="74"/>
      <c r="L177" s="57">
        <f t="shared" si="56"/>
        <v>20935.739999999998</v>
      </c>
      <c r="M177" s="57">
        <f t="shared" si="53"/>
        <v>427.26000000000204</v>
      </c>
      <c r="N177" s="75" t="s">
        <v>309</v>
      </c>
      <c r="O177" s="75" t="s">
        <v>310</v>
      </c>
      <c r="V177" s="44"/>
    </row>
    <row r="178" spans="1:22" s="43" customFormat="1" ht="49.5">
      <c r="A178" s="51" t="s">
        <v>35</v>
      </c>
      <c r="B178" s="52" t="s">
        <v>17</v>
      </c>
      <c r="C178" s="52" t="s">
        <v>107</v>
      </c>
      <c r="D178" s="54" t="s">
        <v>193</v>
      </c>
      <c r="E178" s="53" t="s">
        <v>42</v>
      </c>
      <c r="F178" s="53" t="s">
        <v>14</v>
      </c>
      <c r="G178" s="54" t="s">
        <v>9</v>
      </c>
      <c r="H178" s="55">
        <f t="shared" si="57"/>
        <v>3</v>
      </c>
      <c r="I178" s="56">
        <v>5325</v>
      </c>
      <c r="J178" s="57">
        <f t="shared" si="55"/>
        <v>15975</v>
      </c>
      <c r="K178" s="57"/>
      <c r="L178" s="57">
        <f t="shared" si="56"/>
        <v>15655.5</v>
      </c>
      <c r="M178" s="57">
        <f t="shared" si="53"/>
        <v>319.5</v>
      </c>
      <c r="N178" s="58" t="s">
        <v>126</v>
      </c>
      <c r="O178" s="58" t="s">
        <v>315</v>
      </c>
    </row>
    <row r="179" spans="1:22" s="43" customFormat="1" ht="115.5">
      <c r="A179" s="51" t="s">
        <v>35</v>
      </c>
      <c r="B179" s="52" t="s">
        <v>17</v>
      </c>
      <c r="C179" s="52" t="s">
        <v>107</v>
      </c>
      <c r="D179" s="54" t="s">
        <v>194</v>
      </c>
      <c r="E179" s="53" t="s">
        <v>42</v>
      </c>
      <c r="F179" s="53" t="s">
        <v>14</v>
      </c>
      <c r="G179" s="54" t="s">
        <v>9</v>
      </c>
      <c r="H179" s="72">
        <v>3</v>
      </c>
      <c r="I179" s="73">
        <v>7121</v>
      </c>
      <c r="J179" s="74">
        <f t="shared" si="55"/>
        <v>21363</v>
      </c>
      <c r="K179" s="74"/>
      <c r="L179" s="57">
        <f t="shared" si="56"/>
        <v>20935.739999999998</v>
      </c>
      <c r="M179" s="57">
        <f t="shared" si="53"/>
        <v>427.26000000000204</v>
      </c>
      <c r="N179" s="75" t="s">
        <v>309</v>
      </c>
      <c r="O179" s="75" t="s">
        <v>310</v>
      </c>
      <c r="V179" s="44"/>
    </row>
    <row r="180" spans="1:22" s="43" customFormat="1" ht="49.5">
      <c r="A180" s="51" t="s">
        <v>35</v>
      </c>
      <c r="B180" s="52" t="s">
        <v>17</v>
      </c>
      <c r="C180" s="52" t="s">
        <v>107</v>
      </c>
      <c r="D180" s="54" t="s">
        <v>194</v>
      </c>
      <c r="E180" s="53" t="s">
        <v>42</v>
      </c>
      <c r="F180" s="53" t="s">
        <v>14</v>
      </c>
      <c r="G180" s="54" t="s">
        <v>9</v>
      </c>
      <c r="H180" s="55">
        <f t="shared" si="57"/>
        <v>3</v>
      </c>
      <c r="I180" s="56">
        <v>5325</v>
      </c>
      <c r="J180" s="57">
        <f t="shared" si="55"/>
        <v>15975</v>
      </c>
      <c r="K180" s="57"/>
      <c r="L180" s="57">
        <f t="shared" si="56"/>
        <v>15655.5</v>
      </c>
      <c r="M180" s="57">
        <f t="shared" si="53"/>
        <v>319.5</v>
      </c>
      <c r="N180" s="58" t="s">
        <v>126</v>
      </c>
      <c r="O180" s="58" t="s">
        <v>315</v>
      </c>
    </row>
    <row r="181" spans="1:22" s="43" customFormat="1" ht="115.5">
      <c r="A181" s="51" t="s">
        <v>35</v>
      </c>
      <c r="B181" s="52" t="s">
        <v>17</v>
      </c>
      <c r="C181" s="52" t="s">
        <v>107</v>
      </c>
      <c r="D181" s="54" t="s">
        <v>291</v>
      </c>
      <c r="E181" s="53" t="s">
        <v>42</v>
      </c>
      <c r="F181" s="53" t="s">
        <v>14</v>
      </c>
      <c r="G181" s="54" t="s">
        <v>9</v>
      </c>
      <c r="H181" s="72">
        <v>3</v>
      </c>
      <c r="I181" s="73">
        <v>7121</v>
      </c>
      <c r="J181" s="74">
        <f t="shared" si="55"/>
        <v>21363</v>
      </c>
      <c r="K181" s="74"/>
      <c r="L181" s="57">
        <f t="shared" si="56"/>
        <v>20935.739999999998</v>
      </c>
      <c r="M181" s="57">
        <f t="shared" si="53"/>
        <v>427.26000000000204</v>
      </c>
      <c r="N181" s="75" t="s">
        <v>309</v>
      </c>
      <c r="O181" s="75" t="s">
        <v>310</v>
      </c>
      <c r="V181" s="44"/>
    </row>
    <row r="182" spans="1:22" s="43" customFormat="1" ht="49.5">
      <c r="A182" s="51" t="s">
        <v>35</v>
      </c>
      <c r="B182" s="52" t="s">
        <v>17</v>
      </c>
      <c r="C182" s="52" t="s">
        <v>107</v>
      </c>
      <c r="D182" s="54" t="s">
        <v>291</v>
      </c>
      <c r="E182" s="53" t="s">
        <v>42</v>
      </c>
      <c r="F182" s="53" t="s">
        <v>14</v>
      </c>
      <c r="G182" s="54" t="s">
        <v>9</v>
      </c>
      <c r="H182" s="55">
        <f t="shared" si="57"/>
        <v>3</v>
      </c>
      <c r="I182" s="56">
        <v>5325</v>
      </c>
      <c r="J182" s="57">
        <f t="shared" si="55"/>
        <v>15975</v>
      </c>
      <c r="K182" s="57"/>
      <c r="L182" s="57">
        <f t="shared" si="56"/>
        <v>15655.5</v>
      </c>
      <c r="M182" s="57">
        <f t="shared" si="53"/>
        <v>319.5</v>
      </c>
      <c r="N182" s="58" t="s">
        <v>126</v>
      </c>
      <c r="O182" s="58" t="s">
        <v>315</v>
      </c>
    </row>
    <row r="183" spans="1:22" s="43" customFormat="1" ht="115.5">
      <c r="A183" s="51" t="s">
        <v>35</v>
      </c>
      <c r="B183" s="52" t="s">
        <v>17</v>
      </c>
      <c r="C183" s="52" t="s">
        <v>107</v>
      </c>
      <c r="D183" s="54" t="s">
        <v>195</v>
      </c>
      <c r="E183" s="53" t="s">
        <v>42</v>
      </c>
      <c r="F183" s="53" t="s">
        <v>14</v>
      </c>
      <c r="G183" s="54" t="s">
        <v>9</v>
      </c>
      <c r="H183" s="72">
        <v>3</v>
      </c>
      <c r="I183" s="73">
        <v>7121</v>
      </c>
      <c r="J183" s="74">
        <f t="shared" si="55"/>
        <v>21363</v>
      </c>
      <c r="K183" s="74"/>
      <c r="L183" s="57">
        <f t="shared" si="56"/>
        <v>20935.739999999998</v>
      </c>
      <c r="M183" s="57">
        <f t="shared" si="53"/>
        <v>427.26000000000204</v>
      </c>
      <c r="N183" s="75" t="s">
        <v>309</v>
      </c>
      <c r="O183" s="75" t="s">
        <v>310</v>
      </c>
      <c r="V183" s="44"/>
    </row>
    <row r="184" spans="1:22" s="43" customFormat="1" ht="49.5">
      <c r="A184" s="51" t="s">
        <v>35</v>
      </c>
      <c r="B184" s="52" t="s">
        <v>17</v>
      </c>
      <c r="C184" s="52" t="s">
        <v>107</v>
      </c>
      <c r="D184" s="54" t="s">
        <v>195</v>
      </c>
      <c r="E184" s="53" t="s">
        <v>42</v>
      </c>
      <c r="F184" s="53" t="s">
        <v>14</v>
      </c>
      <c r="G184" s="54" t="s">
        <v>9</v>
      </c>
      <c r="H184" s="55">
        <f t="shared" si="57"/>
        <v>3</v>
      </c>
      <c r="I184" s="56">
        <v>5325</v>
      </c>
      <c r="J184" s="57">
        <f t="shared" si="55"/>
        <v>15975</v>
      </c>
      <c r="K184" s="57"/>
      <c r="L184" s="57">
        <f t="shared" si="56"/>
        <v>15655.5</v>
      </c>
      <c r="M184" s="57">
        <f t="shared" si="53"/>
        <v>319.5</v>
      </c>
      <c r="N184" s="58" t="s">
        <v>126</v>
      </c>
      <c r="O184" s="58" t="s">
        <v>315</v>
      </c>
    </row>
    <row r="185" spans="1:22" s="43" customFormat="1" ht="115.5">
      <c r="A185" s="51" t="s">
        <v>35</v>
      </c>
      <c r="B185" s="52" t="s">
        <v>17</v>
      </c>
      <c r="C185" s="52" t="s">
        <v>107</v>
      </c>
      <c r="D185" s="54" t="s">
        <v>196</v>
      </c>
      <c r="E185" s="53" t="s">
        <v>42</v>
      </c>
      <c r="F185" s="53" t="s">
        <v>14</v>
      </c>
      <c r="G185" s="54" t="s">
        <v>9</v>
      </c>
      <c r="H185" s="72">
        <v>3</v>
      </c>
      <c r="I185" s="73">
        <v>7121</v>
      </c>
      <c r="J185" s="74">
        <f t="shared" si="55"/>
        <v>21363</v>
      </c>
      <c r="K185" s="74"/>
      <c r="L185" s="57">
        <f t="shared" si="56"/>
        <v>20935.739999999998</v>
      </c>
      <c r="M185" s="57">
        <f t="shared" si="53"/>
        <v>427.26000000000204</v>
      </c>
      <c r="N185" s="75" t="s">
        <v>309</v>
      </c>
      <c r="O185" s="75" t="s">
        <v>310</v>
      </c>
      <c r="V185" s="44"/>
    </row>
    <row r="186" spans="1:22" s="43" customFormat="1" ht="49.5">
      <c r="A186" s="51" t="s">
        <v>35</v>
      </c>
      <c r="B186" s="52" t="s">
        <v>17</v>
      </c>
      <c r="C186" s="52" t="s">
        <v>107</v>
      </c>
      <c r="D186" s="54" t="s">
        <v>196</v>
      </c>
      <c r="E186" s="53" t="s">
        <v>42</v>
      </c>
      <c r="F186" s="53" t="s">
        <v>14</v>
      </c>
      <c r="G186" s="54" t="s">
        <v>9</v>
      </c>
      <c r="H186" s="55">
        <f t="shared" si="57"/>
        <v>3</v>
      </c>
      <c r="I186" s="56">
        <v>5325</v>
      </c>
      <c r="J186" s="57">
        <f t="shared" si="55"/>
        <v>15975</v>
      </c>
      <c r="K186" s="57"/>
      <c r="L186" s="57">
        <f t="shared" si="56"/>
        <v>15655.5</v>
      </c>
      <c r="M186" s="57">
        <f t="shared" si="53"/>
        <v>319.5</v>
      </c>
      <c r="N186" s="58" t="s">
        <v>126</v>
      </c>
      <c r="O186" s="58" t="s">
        <v>315</v>
      </c>
    </row>
    <row r="187" spans="1:22" s="43" customFormat="1" ht="115.5">
      <c r="A187" s="51" t="s">
        <v>35</v>
      </c>
      <c r="B187" s="52" t="s">
        <v>17</v>
      </c>
      <c r="C187" s="52" t="s">
        <v>107</v>
      </c>
      <c r="D187" s="54" t="s">
        <v>197</v>
      </c>
      <c r="E187" s="53" t="s">
        <v>42</v>
      </c>
      <c r="F187" s="53" t="s">
        <v>14</v>
      </c>
      <c r="G187" s="54" t="s">
        <v>9</v>
      </c>
      <c r="H187" s="72">
        <v>3</v>
      </c>
      <c r="I187" s="73">
        <v>7121</v>
      </c>
      <c r="J187" s="74">
        <f t="shared" si="55"/>
        <v>21363</v>
      </c>
      <c r="K187" s="74"/>
      <c r="L187" s="57">
        <f t="shared" si="56"/>
        <v>20935.739999999998</v>
      </c>
      <c r="M187" s="57">
        <f t="shared" si="53"/>
        <v>427.26000000000204</v>
      </c>
      <c r="N187" s="75" t="s">
        <v>309</v>
      </c>
      <c r="O187" s="75" t="s">
        <v>310</v>
      </c>
      <c r="V187" s="44"/>
    </row>
    <row r="188" spans="1:22" s="43" customFormat="1" ht="49.5">
      <c r="A188" s="51" t="s">
        <v>35</v>
      </c>
      <c r="B188" s="52" t="s">
        <v>17</v>
      </c>
      <c r="C188" s="52" t="s">
        <v>107</v>
      </c>
      <c r="D188" s="54" t="s">
        <v>197</v>
      </c>
      <c r="E188" s="53" t="s">
        <v>42</v>
      </c>
      <c r="F188" s="53" t="s">
        <v>14</v>
      </c>
      <c r="G188" s="54" t="s">
        <v>9</v>
      </c>
      <c r="H188" s="55">
        <f t="shared" si="57"/>
        <v>3</v>
      </c>
      <c r="I188" s="56">
        <v>5325</v>
      </c>
      <c r="J188" s="57">
        <f t="shared" si="55"/>
        <v>15975</v>
      </c>
      <c r="K188" s="57"/>
      <c r="L188" s="57">
        <f t="shared" si="56"/>
        <v>15655.5</v>
      </c>
      <c r="M188" s="57">
        <f t="shared" si="53"/>
        <v>319.5</v>
      </c>
      <c r="N188" s="58" t="s">
        <v>126</v>
      </c>
      <c r="O188" s="58" t="s">
        <v>315</v>
      </c>
    </row>
    <row r="189" spans="1:22" s="43" customFormat="1" ht="115.5">
      <c r="A189" s="51" t="s">
        <v>35</v>
      </c>
      <c r="B189" s="52" t="s">
        <v>17</v>
      </c>
      <c r="C189" s="52" t="s">
        <v>107</v>
      </c>
      <c r="D189" s="54" t="s">
        <v>198</v>
      </c>
      <c r="E189" s="53" t="s">
        <v>42</v>
      </c>
      <c r="F189" s="53" t="s">
        <v>14</v>
      </c>
      <c r="G189" s="54" t="s">
        <v>9</v>
      </c>
      <c r="H189" s="72">
        <v>3</v>
      </c>
      <c r="I189" s="73">
        <v>7121</v>
      </c>
      <c r="J189" s="74">
        <f t="shared" si="55"/>
        <v>21363</v>
      </c>
      <c r="K189" s="74"/>
      <c r="L189" s="57">
        <f t="shared" si="56"/>
        <v>20935.739999999998</v>
      </c>
      <c r="M189" s="57">
        <f t="shared" si="53"/>
        <v>427.26000000000204</v>
      </c>
      <c r="N189" s="75" t="s">
        <v>309</v>
      </c>
      <c r="O189" s="75" t="s">
        <v>310</v>
      </c>
      <c r="V189" s="44"/>
    </row>
    <row r="190" spans="1:22" s="43" customFormat="1" ht="49.5">
      <c r="A190" s="51" t="s">
        <v>35</v>
      </c>
      <c r="B190" s="52" t="s">
        <v>17</v>
      </c>
      <c r="C190" s="52" t="s">
        <v>107</v>
      </c>
      <c r="D190" s="54" t="s">
        <v>198</v>
      </c>
      <c r="E190" s="53" t="s">
        <v>42</v>
      </c>
      <c r="F190" s="53" t="s">
        <v>14</v>
      </c>
      <c r="G190" s="54" t="s">
        <v>9</v>
      </c>
      <c r="H190" s="55">
        <f t="shared" si="57"/>
        <v>3</v>
      </c>
      <c r="I190" s="56">
        <v>5325</v>
      </c>
      <c r="J190" s="57">
        <f t="shared" si="55"/>
        <v>15975</v>
      </c>
      <c r="K190" s="57"/>
      <c r="L190" s="57">
        <f t="shared" si="56"/>
        <v>15655.5</v>
      </c>
      <c r="M190" s="57">
        <f t="shared" si="53"/>
        <v>319.5</v>
      </c>
      <c r="N190" s="58" t="s">
        <v>126</v>
      </c>
      <c r="O190" s="58" t="s">
        <v>315</v>
      </c>
    </row>
    <row r="191" spans="1:22" s="43" customFormat="1" ht="115.5">
      <c r="A191" s="51" t="s">
        <v>35</v>
      </c>
      <c r="B191" s="52" t="s">
        <v>17</v>
      </c>
      <c r="C191" s="52" t="s">
        <v>107</v>
      </c>
      <c r="D191" s="54" t="s">
        <v>199</v>
      </c>
      <c r="E191" s="53" t="s">
        <v>42</v>
      </c>
      <c r="F191" s="53" t="s">
        <v>14</v>
      </c>
      <c r="G191" s="54" t="s">
        <v>9</v>
      </c>
      <c r="H191" s="72">
        <v>3</v>
      </c>
      <c r="I191" s="73">
        <v>7121</v>
      </c>
      <c r="J191" s="74">
        <f t="shared" si="55"/>
        <v>21363</v>
      </c>
      <c r="K191" s="74"/>
      <c r="L191" s="57">
        <f t="shared" si="56"/>
        <v>20935.739999999998</v>
      </c>
      <c r="M191" s="57">
        <f t="shared" si="53"/>
        <v>427.26000000000204</v>
      </c>
      <c r="N191" s="75" t="s">
        <v>309</v>
      </c>
      <c r="O191" s="75" t="s">
        <v>310</v>
      </c>
      <c r="V191" s="44"/>
    </row>
    <row r="192" spans="1:22" s="43" customFormat="1" ht="49.5">
      <c r="A192" s="51" t="s">
        <v>35</v>
      </c>
      <c r="B192" s="52" t="s">
        <v>17</v>
      </c>
      <c r="C192" s="52" t="s">
        <v>107</v>
      </c>
      <c r="D192" s="54" t="s">
        <v>199</v>
      </c>
      <c r="E192" s="53" t="s">
        <v>42</v>
      </c>
      <c r="F192" s="53" t="s">
        <v>14</v>
      </c>
      <c r="G192" s="54" t="s">
        <v>9</v>
      </c>
      <c r="H192" s="55">
        <f t="shared" si="57"/>
        <v>3</v>
      </c>
      <c r="I192" s="56">
        <v>5325</v>
      </c>
      <c r="J192" s="57">
        <f t="shared" si="55"/>
        <v>15975</v>
      </c>
      <c r="K192" s="57"/>
      <c r="L192" s="57">
        <f t="shared" si="56"/>
        <v>15655.5</v>
      </c>
      <c r="M192" s="57">
        <f t="shared" si="53"/>
        <v>319.5</v>
      </c>
      <c r="N192" s="58" t="s">
        <v>126</v>
      </c>
      <c r="O192" s="58" t="s">
        <v>315</v>
      </c>
    </row>
    <row r="193" spans="1:22" s="43" customFormat="1" ht="115.5">
      <c r="A193" s="51" t="s">
        <v>35</v>
      </c>
      <c r="B193" s="52" t="s">
        <v>17</v>
      </c>
      <c r="C193" s="52" t="s">
        <v>107</v>
      </c>
      <c r="D193" s="54" t="s">
        <v>292</v>
      </c>
      <c r="E193" s="53" t="s">
        <v>42</v>
      </c>
      <c r="F193" s="53" t="s">
        <v>14</v>
      </c>
      <c r="G193" s="54" t="s">
        <v>9</v>
      </c>
      <c r="H193" s="72">
        <v>3</v>
      </c>
      <c r="I193" s="73">
        <v>7121</v>
      </c>
      <c r="J193" s="74">
        <f t="shared" si="55"/>
        <v>21363</v>
      </c>
      <c r="K193" s="74"/>
      <c r="L193" s="57">
        <f t="shared" si="56"/>
        <v>20935.739999999998</v>
      </c>
      <c r="M193" s="57">
        <f t="shared" si="53"/>
        <v>427.26000000000204</v>
      </c>
      <c r="N193" s="75" t="s">
        <v>309</v>
      </c>
      <c r="O193" s="75" t="s">
        <v>310</v>
      </c>
      <c r="V193" s="44"/>
    </row>
    <row r="194" spans="1:22" s="43" customFormat="1" ht="49.5">
      <c r="A194" s="51" t="s">
        <v>35</v>
      </c>
      <c r="B194" s="52" t="s">
        <v>17</v>
      </c>
      <c r="C194" s="52" t="s">
        <v>107</v>
      </c>
      <c r="D194" s="54" t="s">
        <v>292</v>
      </c>
      <c r="E194" s="53" t="s">
        <v>42</v>
      </c>
      <c r="F194" s="53" t="s">
        <v>14</v>
      </c>
      <c r="G194" s="54" t="s">
        <v>9</v>
      </c>
      <c r="H194" s="55">
        <f t="shared" si="57"/>
        <v>3</v>
      </c>
      <c r="I194" s="56">
        <v>5325</v>
      </c>
      <c r="J194" s="57">
        <f t="shared" si="55"/>
        <v>15975</v>
      </c>
      <c r="K194" s="57"/>
      <c r="L194" s="57">
        <f t="shared" si="56"/>
        <v>15655.5</v>
      </c>
      <c r="M194" s="57">
        <f t="shared" si="53"/>
        <v>319.5</v>
      </c>
      <c r="N194" s="58" t="s">
        <v>126</v>
      </c>
      <c r="O194" s="58" t="s">
        <v>315</v>
      </c>
    </row>
    <row r="195" spans="1:22" s="43" customFormat="1" ht="115.5">
      <c r="A195" s="51" t="s">
        <v>35</v>
      </c>
      <c r="B195" s="52" t="s">
        <v>17</v>
      </c>
      <c r="C195" s="130" t="s">
        <v>107</v>
      </c>
      <c r="D195" s="89" t="s">
        <v>293</v>
      </c>
      <c r="E195" s="88" t="s">
        <v>42</v>
      </c>
      <c r="F195" s="88" t="s">
        <v>14</v>
      </c>
      <c r="G195" s="89" t="s">
        <v>9</v>
      </c>
      <c r="H195" s="131">
        <v>3</v>
      </c>
      <c r="I195" s="132">
        <v>7121</v>
      </c>
      <c r="J195" s="133">
        <f t="shared" si="55"/>
        <v>21363</v>
      </c>
      <c r="K195" s="133"/>
      <c r="L195" s="134">
        <f t="shared" si="56"/>
        <v>20935.739999999998</v>
      </c>
      <c r="M195" s="134">
        <f t="shared" si="53"/>
        <v>427.26000000000204</v>
      </c>
      <c r="N195" s="137" t="s">
        <v>309</v>
      </c>
      <c r="O195" s="137" t="s">
        <v>310</v>
      </c>
      <c r="V195" s="44"/>
    </row>
    <row r="196" spans="1:22" s="43" customFormat="1" ht="49.5">
      <c r="A196" s="51" t="s">
        <v>35</v>
      </c>
      <c r="B196" s="52" t="s">
        <v>17</v>
      </c>
      <c r="C196" s="130" t="s">
        <v>107</v>
      </c>
      <c r="D196" s="89" t="s">
        <v>293</v>
      </c>
      <c r="E196" s="88" t="s">
        <v>42</v>
      </c>
      <c r="F196" s="88" t="s">
        <v>14</v>
      </c>
      <c r="G196" s="89" t="s">
        <v>9</v>
      </c>
      <c r="H196" s="135">
        <f t="shared" si="57"/>
        <v>3</v>
      </c>
      <c r="I196" s="136">
        <v>5325</v>
      </c>
      <c r="J196" s="134">
        <f t="shared" si="55"/>
        <v>15975</v>
      </c>
      <c r="K196" s="134"/>
      <c r="L196" s="134">
        <f t="shared" si="56"/>
        <v>15655.5</v>
      </c>
      <c r="M196" s="134">
        <f t="shared" si="53"/>
        <v>319.5</v>
      </c>
      <c r="N196" s="90" t="s">
        <v>126</v>
      </c>
      <c r="O196" s="90" t="s">
        <v>315</v>
      </c>
    </row>
    <row r="197" spans="1:22" s="43" customFormat="1" ht="115.5">
      <c r="A197" s="51" t="s">
        <v>35</v>
      </c>
      <c r="B197" s="52" t="s">
        <v>17</v>
      </c>
      <c r="C197" s="52" t="s">
        <v>107</v>
      </c>
      <c r="D197" s="54" t="s">
        <v>294</v>
      </c>
      <c r="E197" s="53" t="s">
        <v>42</v>
      </c>
      <c r="F197" s="53" t="s">
        <v>14</v>
      </c>
      <c r="G197" s="54" t="s">
        <v>9</v>
      </c>
      <c r="H197" s="72">
        <v>3</v>
      </c>
      <c r="I197" s="73">
        <v>7121</v>
      </c>
      <c r="J197" s="74">
        <f t="shared" si="55"/>
        <v>21363</v>
      </c>
      <c r="K197" s="74"/>
      <c r="L197" s="57">
        <f t="shared" si="56"/>
        <v>20935.739999999998</v>
      </c>
      <c r="M197" s="57">
        <f t="shared" si="53"/>
        <v>427.26000000000204</v>
      </c>
      <c r="N197" s="75" t="s">
        <v>309</v>
      </c>
      <c r="O197" s="75" t="s">
        <v>310</v>
      </c>
      <c r="V197" s="44"/>
    </row>
    <row r="198" spans="1:22" s="43" customFormat="1" ht="49.5">
      <c r="A198" s="51" t="s">
        <v>35</v>
      </c>
      <c r="B198" s="52" t="s">
        <v>17</v>
      </c>
      <c r="C198" s="52" t="s">
        <v>107</v>
      </c>
      <c r="D198" s="54" t="s">
        <v>294</v>
      </c>
      <c r="E198" s="53" t="s">
        <v>42</v>
      </c>
      <c r="F198" s="53" t="s">
        <v>14</v>
      </c>
      <c r="G198" s="54" t="s">
        <v>9</v>
      </c>
      <c r="H198" s="55">
        <f t="shared" si="57"/>
        <v>3</v>
      </c>
      <c r="I198" s="56">
        <v>5325</v>
      </c>
      <c r="J198" s="57">
        <f t="shared" si="55"/>
        <v>15975</v>
      </c>
      <c r="K198" s="57"/>
      <c r="L198" s="57">
        <f t="shared" si="56"/>
        <v>15655.5</v>
      </c>
      <c r="M198" s="57">
        <f t="shared" si="53"/>
        <v>319.5</v>
      </c>
      <c r="N198" s="58" t="s">
        <v>126</v>
      </c>
      <c r="O198" s="58" t="s">
        <v>315</v>
      </c>
    </row>
    <row r="199" spans="1:22" s="43" customFormat="1" ht="115.5">
      <c r="A199" s="51" t="s">
        <v>35</v>
      </c>
      <c r="B199" s="52" t="s">
        <v>17</v>
      </c>
      <c r="C199" s="52" t="s">
        <v>107</v>
      </c>
      <c r="D199" s="54" t="s">
        <v>295</v>
      </c>
      <c r="E199" s="53" t="s">
        <v>42</v>
      </c>
      <c r="F199" s="53" t="s">
        <v>14</v>
      </c>
      <c r="G199" s="54" t="s">
        <v>9</v>
      </c>
      <c r="H199" s="72">
        <v>3</v>
      </c>
      <c r="I199" s="73">
        <v>7121</v>
      </c>
      <c r="J199" s="74">
        <f t="shared" si="55"/>
        <v>21363</v>
      </c>
      <c r="K199" s="74"/>
      <c r="L199" s="57">
        <f t="shared" si="56"/>
        <v>20935.739999999998</v>
      </c>
      <c r="M199" s="57">
        <f t="shared" si="53"/>
        <v>427.26000000000204</v>
      </c>
      <c r="N199" s="75" t="s">
        <v>309</v>
      </c>
      <c r="O199" s="75" t="s">
        <v>310</v>
      </c>
      <c r="V199" s="44"/>
    </row>
    <row r="200" spans="1:22" s="43" customFormat="1" ht="49.5">
      <c r="A200" s="51" t="s">
        <v>35</v>
      </c>
      <c r="B200" s="52" t="s">
        <v>17</v>
      </c>
      <c r="C200" s="52" t="s">
        <v>107</v>
      </c>
      <c r="D200" s="54" t="s">
        <v>295</v>
      </c>
      <c r="E200" s="53" t="s">
        <v>42</v>
      </c>
      <c r="F200" s="53" t="s">
        <v>14</v>
      </c>
      <c r="G200" s="54" t="s">
        <v>9</v>
      </c>
      <c r="H200" s="55">
        <f t="shared" si="57"/>
        <v>3</v>
      </c>
      <c r="I200" s="56">
        <v>5325</v>
      </c>
      <c r="J200" s="57">
        <f t="shared" si="55"/>
        <v>15975</v>
      </c>
      <c r="K200" s="57"/>
      <c r="L200" s="57">
        <f t="shared" si="56"/>
        <v>15655.5</v>
      </c>
      <c r="M200" s="57">
        <f t="shared" si="53"/>
        <v>319.5</v>
      </c>
      <c r="N200" s="58" t="s">
        <v>126</v>
      </c>
      <c r="O200" s="58" t="s">
        <v>315</v>
      </c>
    </row>
    <row r="201" spans="1:22" s="43" customFormat="1" ht="115.5">
      <c r="A201" s="51" t="s">
        <v>35</v>
      </c>
      <c r="B201" s="52" t="s">
        <v>17</v>
      </c>
      <c r="C201" s="52" t="s">
        <v>107</v>
      </c>
      <c r="D201" s="54" t="s">
        <v>296</v>
      </c>
      <c r="E201" s="53" t="s">
        <v>42</v>
      </c>
      <c r="F201" s="53" t="s">
        <v>14</v>
      </c>
      <c r="G201" s="54" t="s">
        <v>9</v>
      </c>
      <c r="H201" s="72">
        <v>3</v>
      </c>
      <c r="I201" s="73">
        <v>7121</v>
      </c>
      <c r="J201" s="74">
        <f t="shared" si="55"/>
        <v>21363</v>
      </c>
      <c r="K201" s="74"/>
      <c r="L201" s="57">
        <f t="shared" si="56"/>
        <v>20935.739999999998</v>
      </c>
      <c r="M201" s="57">
        <f t="shared" si="53"/>
        <v>427.26000000000204</v>
      </c>
      <c r="N201" s="75" t="s">
        <v>309</v>
      </c>
      <c r="O201" s="75" t="s">
        <v>310</v>
      </c>
      <c r="V201" s="44"/>
    </row>
    <row r="202" spans="1:22" s="43" customFormat="1" ht="49.5">
      <c r="A202" s="51" t="s">
        <v>35</v>
      </c>
      <c r="B202" s="52" t="s">
        <v>17</v>
      </c>
      <c r="C202" s="52" t="s">
        <v>107</v>
      </c>
      <c r="D202" s="54" t="s">
        <v>296</v>
      </c>
      <c r="E202" s="53" t="s">
        <v>42</v>
      </c>
      <c r="F202" s="53" t="s">
        <v>14</v>
      </c>
      <c r="G202" s="54" t="s">
        <v>9</v>
      </c>
      <c r="H202" s="55">
        <f t="shared" si="57"/>
        <v>3</v>
      </c>
      <c r="I202" s="56">
        <v>5325</v>
      </c>
      <c r="J202" s="57">
        <f t="shared" si="55"/>
        <v>15975</v>
      </c>
      <c r="K202" s="57"/>
      <c r="L202" s="57">
        <f t="shared" si="56"/>
        <v>15655.5</v>
      </c>
      <c r="M202" s="57">
        <f t="shared" si="53"/>
        <v>319.5</v>
      </c>
      <c r="N202" s="58" t="s">
        <v>126</v>
      </c>
      <c r="O202" s="58" t="s">
        <v>315</v>
      </c>
    </row>
    <row r="203" spans="1:22" s="43" customFormat="1" ht="115.5">
      <c r="A203" s="51" t="s">
        <v>35</v>
      </c>
      <c r="B203" s="52" t="s">
        <v>17</v>
      </c>
      <c r="C203" s="52" t="s">
        <v>107</v>
      </c>
      <c r="D203" s="54" t="s">
        <v>297</v>
      </c>
      <c r="E203" s="53" t="s">
        <v>42</v>
      </c>
      <c r="F203" s="53" t="s">
        <v>14</v>
      </c>
      <c r="G203" s="54" t="s">
        <v>9</v>
      </c>
      <c r="H203" s="72">
        <v>3</v>
      </c>
      <c r="I203" s="73">
        <v>7121</v>
      </c>
      <c r="J203" s="74">
        <f t="shared" ref="J203:J204" si="58">H203*I203</f>
        <v>21363</v>
      </c>
      <c r="K203" s="74"/>
      <c r="L203" s="57">
        <f t="shared" si="56"/>
        <v>20935.739999999998</v>
      </c>
      <c r="M203" s="57">
        <f t="shared" ref="M203:M204" si="59">J203-L203</f>
        <v>427.26000000000204</v>
      </c>
      <c r="N203" s="75" t="s">
        <v>309</v>
      </c>
      <c r="O203" s="75" t="s">
        <v>310</v>
      </c>
      <c r="V203" s="44"/>
    </row>
    <row r="204" spans="1:22" s="43" customFormat="1" ht="49.5">
      <c r="A204" s="51" t="s">
        <v>35</v>
      </c>
      <c r="B204" s="52" t="s">
        <v>17</v>
      </c>
      <c r="C204" s="52" t="s">
        <v>107</v>
      </c>
      <c r="D204" s="54" t="s">
        <v>297</v>
      </c>
      <c r="E204" s="53" t="s">
        <v>42</v>
      </c>
      <c r="F204" s="53" t="s">
        <v>14</v>
      </c>
      <c r="G204" s="54" t="s">
        <v>9</v>
      </c>
      <c r="H204" s="55">
        <f t="shared" si="57"/>
        <v>3</v>
      </c>
      <c r="I204" s="56">
        <v>5325</v>
      </c>
      <c r="J204" s="57">
        <f t="shared" si="58"/>
        <v>15975</v>
      </c>
      <c r="K204" s="57"/>
      <c r="L204" s="57">
        <f t="shared" si="56"/>
        <v>15655.5</v>
      </c>
      <c r="M204" s="57">
        <f t="shared" si="59"/>
        <v>319.5</v>
      </c>
      <c r="N204" s="58" t="s">
        <v>126</v>
      </c>
      <c r="O204" s="58" t="s">
        <v>315</v>
      </c>
    </row>
    <row r="205" spans="1:22" s="43" customFormat="1" ht="115.5">
      <c r="A205" s="51" t="s">
        <v>35</v>
      </c>
      <c r="B205" s="52" t="s">
        <v>17</v>
      </c>
      <c r="C205" s="52" t="s">
        <v>107</v>
      </c>
      <c r="D205" s="54" t="s">
        <v>298</v>
      </c>
      <c r="E205" s="53" t="s">
        <v>42</v>
      </c>
      <c r="F205" s="53" t="s">
        <v>14</v>
      </c>
      <c r="G205" s="54" t="s">
        <v>9</v>
      </c>
      <c r="H205" s="72">
        <v>3</v>
      </c>
      <c r="I205" s="73">
        <v>7121</v>
      </c>
      <c r="J205" s="74">
        <f t="shared" ref="J205:J206" si="60">H205*I205</f>
        <v>21363</v>
      </c>
      <c r="K205" s="74"/>
      <c r="L205" s="57">
        <f t="shared" si="56"/>
        <v>20935.739999999998</v>
      </c>
      <c r="M205" s="57">
        <f t="shared" ref="M205:M206" si="61">J205-L205</f>
        <v>427.26000000000204</v>
      </c>
      <c r="N205" s="75" t="s">
        <v>309</v>
      </c>
      <c r="O205" s="75" t="s">
        <v>310</v>
      </c>
      <c r="V205" s="44"/>
    </row>
    <row r="206" spans="1:22" s="43" customFormat="1" ht="49.5">
      <c r="A206" s="51" t="s">
        <v>35</v>
      </c>
      <c r="B206" s="52" t="s">
        <v>17</v>
      </c>
      <c r="C206" s="52" t="s">
        <v>107</v>
      </c>
      <c r="D206" s="54" t="s">
        <v>298</v>
      </c>
      <c r="E206" s="53" t="s">
        <v>42</v>
      </c>
      <c r="F206" s="53" t="s">
        <v>14</v>
      </c>
      <c r="G206" s="54" t="s">
        <v>9</v>
      </c>
      <c r="H206" s="55">
        <f t="shared" si="57"/>
        <v>3</v>
      </c>
      <c r="I206" s="56">
        <v>5325</v>
      </c>
      <c r="J206" s="57">
        <f t="shared" si="60"/>
        <v>15975</v>
      </c>
      <c r="K206" s="57"/>
      <c r="L206" s="57">
        <f t="shared" si="56"/>
        <v>15655.5</v>
      </c>
      <c r="M206" s="57">
        <f t="shared" si="61"/>
        <v>319.5</v>
      </c>
      <c r="N206" s="58" t="s">
        <v>126</v>
      </c>
      <c r="O206" s="58" t="s">
        <v>315</v>
      </c>
    </row>
    <row r="207" spans="1:22" ht="33">
      <c r="A207" s="51" t="s">
        <v>35</v>
      </c>
      <c r="B207" s="51" t="s">
        <v>18</v>
      </c>
      <c r="C207" s="76" t="str">
        <f>'Grafic activitati'!B14</f>
        <v>A.4 Îmbunătățirea cadrului legislativ și de reglementare</v>
      </c>
      <c r="D207" s="76"/>
      <c r="E207" s="76"/>
      <c r="F207" s="76"/>
      <c r="G207" s="76"/>
      <c r="H207" s="76"/>
      <c r="I207" s="76"/>
      <c r="J207" s="76"/>
      <c r="K207" s="76"/>
      <c r="L207" s="57">
        <f t="shared" ref="L207:L238" si="62">85/100*J207</f>
        <v>0</v>
      </c>
      <c r="M207" s="57">
        <f t="shared" si="53"/>
        <v>0</v>
      </c>
      <c r="N207" s="76"/>
      <c r="O207" s="76"/>
    </row>
    <row r="208" spans="1:22">
      <c r="A208" s="51" t="s">
        <v>35</v>
      </c>
      <c r="B208" s="52" t="s">
        <v>18</v>
      </c>
      <c r="C208" s="77" t="str">
        <f>'Grafic activitati'!B15</f>
        <v>A4.1 Analiza serviciilor de asistență personală de la nivel național din perspectiva CDPD</v>
      </c>
      <c r="D208" s="78"/>
      <c r="E208" s="78"/>
      <c r="F208" s="78"/>
      <c r="G208" s="78"/>
      <c r="H208" s="78"/>
      <c r="I208" s="78"/>
      <c r="J208" s="78"/>
      <c r="K208" s="78"/>
      <c r="L208" s="57">
        <f t="shared" si="62"/>
        <v>0</v>
      </c>
      <c r="M208" s="57">
        <f t="shared" si="53"/>
        <v>0</v>
      </c>
      <c r="N208" s="78"/>
      <c r="O208" s="79"/>
    </row>
    <row r="209" spans="1:15" s="41" customFormat="1" ht="99">
      <c r="A209" s="51" t="s">
        <v>35</v>
      </c>
      <c r="B209" s="52" t="s">
        <v>18</v>
      </c>
      <c r="C209" s="52" t="s">
        <v>16</v>
      </c>
      <c r="D209" s="53" t="s">
        <v>115</v>
      </c>
      <c r="E209" s="53" t="s">
        <v>42</v>
      </c>
      <c r="F209" s="53" t="s">
        <v>14</v>
      </c>
      <c r="G209" s="54" t="s">
        <v>9</v>
      </c>
      <c r="H209" s="55">
        <v>7</v>
      </c>
      <c r="I209" s="56">
        <v>7121</v>
      </c>
      <c r="J209" s="57">
        <f t="shared" ref="J209:J215" si="63">H209*I209</f>
        <v>49847</v>
      </c>
      <c r="K209" s="57"/>
      <c r="L209" s="57">
        <f t="shared" si="62"/>
        <v>42369.95</v>
      </c>
      <c r="M209" s="57">
        <f t="shared" si="53"/>
        <v>7477.0500000000029</v>
      </c>
      <c r="N209" s="58" t="s">
        <v>108</v>
      </c>
      <c r="O209" s="58" t="s">
        <v>273</v>
      </c>
    </row>
    <row r="210" spans="1:15" s="41" customFormat="1" ht="33">
      <c r="A210" s="51" t="s">
        <v>35</v>
      </c>
      <c r="B210" s="52" t="s">
        <v>18</v>
      </c>
      <c r="C210" s="52" t="s">
        <v>16</v>
      </c>
      <c r="D210" s="53" t="s">
        <v>115</v>
      </c>
      <c r="E210" s="53" t="s">
        <v>42</v>
      </c>
      <c r="F210" s="53" t="s">
        <v>14</v>
      </c>
      <c r="G210" s="54" t="s">
        <v>9</v>
      </c>
      <c r="H210" s="55">
        <f>H209</f>
        <v>7</v>
      </c>
      <c r="I210" s="56">
        <v>5325</v>
      </c>
      <c r="J210" s="57">
        <f t="shared" si="63"/>
        <v>37275</v>
      </c>
      <c r="K210" s="57"/>
      <c r="L210" s="57">
        <f t="shared" si="62"/>
        <v>31683.75</v>
      </c>
      <c r="M210" s="57">
        <f t="shared" si="53"/>
        <v>5591.25</v>
      </c>
      <c r="N210" s="58" t="s">
        <v>109</v>
      </c>
      <c r="O210" s="58" t="s">
        <v>109</v>
      </c>
    </row>
    <row r="211" spans="1:15" s="41" customFormat="1" ht="115.5">
      <c r="A211" s="51" t="s">
        <v>35</v>
      </c>
      <c r="B211" s="52" t="s">
        <v>18</v>
      </c>
      <c r="C211" s="52" t="s">
        <v>16</v>
      </c>
      <c r="D211" s="53" t="s">
        <v>115</v>
      </c>
      <c r="E211" s="53" t="s">
        <v>42</v>
      </c>
      <c r="F211" s="53" t="s">
        <v>14</v>
      </c>
      <c r="G211" s="54" t="s">
        <v>9</v>
      </c>
      <c r="H211" s="55">
        <v>14</v>
      </c>
      <c r="I211" s="56">
        <v>7121</v>
      </c>
      <c r="J211" s="57">
        <f t="shared" si="63"/>
        <v>99694</v>
      </c>
      <c r="K211" s="57"/>
      <c r="L211" s="57">
        <f t="shared" si="62"/>
        <v>84739.9</v>
      </c>
      <c r="M211" s="57">
        <f t="shared" si="53"/>
        <v>14954.100000000006</v>
      </c>
      <c r="N211" s="58" t="s">
        <v>127</v>
      </c>
      <c r="O211" s="65" t="s">
        <v>274</v>
      </c>
    </row>
    <row r="212" spans="1:15" s="41" customFormat="1" ht="33">
      <c r="A212" s="51" t="s">
        <v>35</v>
      </c>
      <c r="B212" s="52" t="s">
        <v>18</v>
      </c>
      <c r="C212" s="52" t="s">
        <v>16</v>
      </c>
      <c r="D212" s="53" t="s">
        <v>115</v>
      </c>
      <c r="E212" s="53" t="s">
        <v>42</v>
      </c>
      <c r="F212" s="53" t="s">
        <v>14</v>
      </c>
      <c r="G212" s="54" t="s">
        <v>9</v>
      </c>
      <c r="H212" s="55">
        <f>H211</f>
        <v>14</v>
      </c>
      <c r="I212" s="56">
        <v>5325</v>
      </c>
      <c r="J212" s="57">
        <f t="shared" si="63"/>
        <v>74550</v>
      </c>
      <c r="K212" s="57"/>
      <c r="L212" s="57">
        <f t="shared" si="62"/>
        <v>63367.5</v>
      </c>
      <c r="M212" s="57">
        <f t="shared" si="53"/>
        <v>11182.5</v>
      </c>
      <c r="N212" s="58" t="s">
        <v>128</v>
      </c>
      <c r="O212" s="58" t="s">
        <v>129</v>
      </c>
    </row>
    <row r="213" spans="1:15" s="41" customFormat="1" ht="115.5">
      <c r="A213" s="51" t="s">
        <v>35</v>
      </c>
      <c r="B213" s="52" t="s">
        <v>18</v>
      </c>
      <c r="C213" s="52" t="s">
        <v>16</v>
      </c>
      <c r="D213" s="53" t="s">
        <v>149</v>
      </c>
      <c r="E213" s="53" t="s">
        <v>42</v>
      </c>
      <c r="F213" s="53" t="s">
        <v>14</v>
      </c>
      <c r="G213" s="54" t="s">
        <v>9</v>
      </c>
      <c r="H213" s="55">
        <v>7</v>
      </c>
      <c r="I213" s="56">
        <v>7121</v>
      </c>
      <c r="J213" s="57">
        <f t="shared" si="63"/>
        <v>49847</v>
      </c>
      <c r="K213" s="57"/>
      <c r="L213" s="57">
        <f t="shared" si="62"/>
        <v>42369.95</v>
      </c>
      <c r="M213" s="57">
        <f t="shared" si="53"/>
        <v>7477.0500000000029</v>
      </c>
      <c r="N213" s="58" t="s">
        <v>127</v>
      </c>
      <c r="O213" s="59" t="s">
        <v>275</v>
      </c>
    </row>
    <row r="214" spans="1:15" s="41" customFormat="1" ht="33">
      <c r="A214" s="51" t="s">
        <v>35</v>
      </c>
      <c r="B214" s="52" t="s">
        <v>18</v>
      </c>
      <c r="C214" s="52" t="s">
        <v>16</v>
      </c>
      <c r="D214" s="53" t="s">
        <v>149</v>
      </c>
      <c r="E214" s="53" t="s">
        <v>42</v>
      </c>
      <c r="F214" s="53" t="s">
        <v>14</v>
      </c>
      <c r="G214" s="54" t="s">
        <v>9</v>
      </c>
      <c r="H214" s="55">
        <v>7</v>
      </c>
      <c r="I214" s="56">
        <v>5325</v>
      </c>
      <c r="J214" s="57">
        <f t="shared" si="63"/>
        <v>37275</v>
      </c>
      <c r="K214" s="57"/>
      <c r="L214" s="57">
        <f t="shared" si="62"/>
        <v>31683.75</v>
      </c>
      <c r="M214" s="57">
        <f t="shared" si="53"/>
        <v>5591.25</v>
      </c>
      <c r="N214" s="58" t="s">
        <v>129</v>
      </c>
      <c r="O214" s="58" t="s">
        <v>129</v>
      </c>
    </row>
    <row r="215" spans="1:15" s="41" customFormat="1" ht="132">
      <c r="A215" s="52" t="s">
        <v>35</v>
      </c>
      <c r="B215" s="52" t="s">
        <v>8</v>
      </c>
      <c r="C215" s="52" t="s">
        <v>16</v>
      </c>
      <c r="D215" s="53" t="s">
        <v>115</v>
      </c>
      <c r="E215" s="60" t="s">
        <v>20</v>
      </c>
      <c r="F215" s="53" t="s">
        <v>14</v>
      </c>
      <c r="G215" s="54" t="s">
        <v>11</v>
      </c>
      <c r="H215" s="55">
        <v>1</v>
      </c>
      <c r="I215" s="56">
        <v>1000000</v>
      </c>
      <c r="J215" s="57">
        <f t="shared" si="63"/>
        <v>1000000</v>
      </c>
      <c r="K215" s="57">
        <f t="shared" ref="K215:K216" si="64">J215*19/119</f>
        <v>159663.8655462185</v>
      </c>
      <c r="L215" s="57">
        <f t="shared" si="62"/>
        <v>850000</v>
      </c>
      <c r="M215" s="57">
        <f t="shared" si="53"/>
        <v>150000</v>
      </c>
      <c r="N215" s="58" t="s">
        <v>177</v>
      </c>
      <c r="O215" s="58" t="s">
        <v>276</v>
      </c>
    </row>
    <row r="216" spans="1:15" s="41" customFormat="1" ht="132">
      <c r="A216" s="52" t="s">
        <v>35</v>
      </c>
      <c r="B216" s="52" t="s">
        <v>8</v>
      </c>
      <c r="C216" s="52" t="s">
        <v>16</v>
      </c>
      <c r="D216" s="53" t="s">
        <v>149</v>
      </c>
      <c r="E216" s="60" t="s">
        <v>180</v>
      </c>
      <c r="F216" s="53" t="s">
        <v>14</v>
      </c>
      <c r="G216" s="54" t="s">
        <v>11</v>
      </c>
      <c r="H216" s="55">
        <v>1</v>
      </c>
      <c r="I216" s="56">
        <f>3*17*(150*5+500+500)*5</f>
        <v>446250</v>
      </c>
      <c r="J216" s="57">
        <f t="shared" ref="J216" si="65">H216*I216</f>
        <v>446250</v>
      </c>
      <c r="K216" s="57">
        <f t="shared" si="64"/>
        <v>71250</v>
      </c>
      <c r="L216" s="57">
        <f t="shared" si="62"/>
        <v>379312.5</v>
      </c>
      <c r="M216" s="57">
        <f t="shared" ref="M216:M275" si="66">J216-L216</f>
        <v>66937.5</v>
      </c>
      <c r="N216" s="58" t="s">
        <v>121</v>
      </c>
      <c r="O216" s="58" t="s">
        <v>277</v>
      </c>
    </row>
    <row r="217" spans="1:15">
      <c r="A217" s="52" t="s">
        <v>35</v>
      </c>
      <c r="B217" s="52" t="s">
        <v>18</v>
      </c>
      <c r="C217" s="77" t="str">
        <f>'Grafic activitati'!B16</f>
        <v>A4.2 Elaborare a  pachetului revizuit de reglementare privind APP</v>
      </c>
      <c r="D217" s="78"/>
      <c r="E217" s="78"/>
      <c r="F217" s="78"/>
      <c r="G217" s="78"/>
      <c r="H217" s="78"/>
      <c r="I217" s="78"/>
      <c r="J217" s="78"/>
      <c r="K217" s="78"/>
      <c r="L217" s="57">
        <f t="shared" si="62"/>
        <v>0</v>
      </c>
      <c r="M217" s="57">
        <f t="shared" si="66"/>
        <v>0</v>
      </c>
      <c r="N217" s="78"/>
      <c r="O217" s="79"/>
    </row>
    <row r="218" spans="1:15" s="41" customFormat="1" ht="99">
      <c r="A218" s="51" t="s">
        <v>35</v>
      </c>
      <c r="B218" s="52" t="s">
        <v>18</v>
      </c>
      <c r="C218" s="52" t="s">
        <v>96</v>
      </c>
      <c r="D218" s="53" t="s">
        <v>115</v>
      </c>
      <c r="E218" s="53" t="s">
        <v>42</v>
      </c>
      <c r="F218" s="53" t="s">
        <v>14</v>
      </c>
      <c r="G218" s="54" t="s">
        <v>9</v>
      </c>
      <c r="H218" s="55">
        <v>18</v>
      </c>
      <c r="I218" s="56">
        <v>7121</v>
      </c>
      <c r="J218" s="57">
        <f t="shared" ref="J218:J223" si="67">H218*I218</f>
        <v>128178</v>
      </c>
      <c r="K218" s="57"/>
      <c r="L218" s="57">
        <f t="shared" si="62"/>
        <v>108951.3</v>
      </c>
      <c r="M218" s="57">
        <f t="shared" si="66"/>
        <v>19226.699999999997</v>
      </c>
      <c r="N218" s="58" t="s">
        <v>110</v>
      </c>
      <c r="O218" s="58" t="s">
        <v>278</v>
      </c>
    </row>
    <row r="219" spans="1:15" s="41" customFormat="1" ht="33">
      <c r="A219" s="51" t="s">
        <v>35</v>
      </c>
      <c r="B219" s="52" t="s">
        <v>18</v>
      </c>
      <c r="C219" s="52" t="s">
        <v>96</v>
      </c>
      <c r="D219" s="53" t="s">
        <v>115</v>
      </c>
      <c r="E219" s="53" t="s">
        <v>42</v>
      </c>
      <c r="F219" s="53" t="s">
        <v>14</v>
      </c>
      <c r="G219" s="54" t="s">
        <v>9</v>
      </c>
      <c r="H219" s="55">
        <f>H218</f>
        <v>18</v>
      </c>
      <c r="I219" s="56">
        <v>5325</v>
      </c>
      <c r="J219" s="57">
        <f t="shared" si="67"/>
        <v>95850</v>
      </c>
      <c r="K219" s="57"/>
      <c r="L219" s="57">
        <f t="shared" si="62"/>
        <v>81472.5</v>
      </c>
      <c r="M219" s="57">
        <f t="shared" si="66"/>
        <v>14377.5</v>
      </c>
      <c r="N219" s="58" t="s">
        <v>111</v>
      </c>
      <c r="O219" s="58" t="s">
        <v>111</v>
      </c>
    </row>
    <row r="220" spans="1:15" s="41" customFormat="1" ht="115.5">
      <c r="A220" s="51" t="s">
        <v>35</v>
      </c>
      <c r="B220" s="52" t="s">
        <v>18</v>
      </c>
      <c r="C220" s="52" t="s">
        <v>96</v>
      </c>
      <c r="D220" s="53" t="s">
        <v>115</v>
      </c>
      <c r="E220" s="53" t="s">
        <v>42</v>
      </c>
      <c r="F220" s="53" t="s">
        <v>14</v>
      </c>
      <c r="G220" s="54" t="s">
        <v>9</v>
      </c>
      <c r="H220" s="55">
        <v>36</v>
      </c>
      <c r="I220" s="56">
        <v>7121</v>
      </c>
      <c r="J220" s="57">
        <f t="shared" si="67"/>
        <v>256356</v>
      </c>
      <c r="K220" s="57"/>
      <c r="L220" s="57">
        <f t="shared" si="62"/>
        <v>217902.6</v>
      </c>
      <c r="M220" s="57">
        <f t="shared" si="66"/>
        <v>38453.399999999994</v>
      </c>
      <c r="N220" s="58" t="s">
        <v>130</v>
      </c>
      <c r="O220" s="65" t="s">
        <v>279</v>
      </c>
    </row>
    <row r="221" spans="1:15" s="41" customFormat="1" ht="33">
      <c r="A221" s="51" t="s">
        <v>35</v>
      </c>
      <c r="B221" s="52" t="s">
        <v>18</v>
      </c>
      <c r="C221" s="52" t="s">
        <v>96</v>
      </c>
      <c r="D221" s="53" t="s">
        <v>115</v>
      </c>
      <c r="E221" s="53" t="s">
        <v>42</v>
      </c>
      <c r="F221" s="53" t="s">
        <v>14</v>
      </c>
      <c r="G221" s="54" t="s">
        <v>9</v>
      </c>
      <c r="H221" s="55">
        <f>H220</f>
        <v>36</v>
      </c>
      <c r="I221" s="56">
        <v>5325</v>
      </c>
      <c r="J221" s="57">
        <f t="shared" si="67"/>
        <v>191700</v>
      </c>
      <c r="K221" s="57"/>
      <c r="L221" s="57">
        <f t="shared" si="62"/>
        <v>162945</v>
      </c>
      <c r="M221" s="57">
        <f t="shared" si="66"/>
        <v>28755</v>
      </c>
      <c r="N221" s="58" t="s">
        <v>131</v>
      </c>
      <c r="O221" s="58" t="s">
        <v>132</v>
      </c>
    </row>
    <row r="222" spans="1:15" s="41" customFormat="1" ht="115.5">
      <c r="A222" s="51" t="s">
        <v>35</v>
      </c>
      <c r="B222" s="52" t="s">
        <v>18</v>
      </c>
      <c r="C222" s="52" t="s">
        <v>96</v>
      </c>
      <c r="D222" s="53" t="s">
        <v>149</v>
      </c>
      <c r="E222" s="53" t="s">
        <v>42</v>
      </c>
      <c r="F222" s="53" t="s">
        <v>14</v>
      </c>
      <c r="G222" s="54" t="s">
        <v>9</v>
      </c>
      <c r="H222" s="55">
        <v>18</v>
      </c>
      <c r="I222" s="56">
        <v>7121</v>
      </c>
      <c r="J222" s="57">
        <f t="shared" si="67"/>
        <v>128178</v>
      </c>
      <c r="K222" s="57"/>
      <c r="L222" s="57">
        <f t="shared" si="62"/>
        <v>108951.3</v>
      </c>
      <c r="M222" s="57">
        <f t="shared" si="66"/>
        <v>19226.699999999997</v>
      </c>
      <c r="N222" s="58" t="s">
        <v>130</v>
      </c>
      <c r="O222" s="58" t="s">
        <v>280</v>
      </c>
    </row>
    <row r="223" spans="1:15" s="41" customFormat="1" ht="33">
      <c r="A223" s="51" t="s">
        <v>35</v>
      </c>
      <c r="B223" s="52" t="s">
        <v>18</v>
      </c>
      <c r="C223" s="52" t="s">
        <v>96</v>
      </c>
      <c r="D223" s="53" t="s">
        <v>149</v>
      </c>
      <c r="E223" s="53" t="s">
        <v>42</v>
      </c>
      <c r="F223" s="53" t="s">
        <v>14</v>
      </c>
      <c r="G223" s="54" t="s">
        <v>9</v>
      </c>
      <c r="H223" s="55">
        <f>H222</f>
        <v>18</v>
      </c>
      <c r="I223" s="56">
        <v>5325</v>
      </c>
      <c r="J223" s="57">
        <f t="shared" si="67"/>
        <v>95850</v>
      </c>
      <c r="K223" s="57"/>
      <c r="L223" s="57">
        <f t="shared" si="62"/>
        <v>81472.5</v>
      </c>
      <c r="M223" s="57">
        <f t="shared" si="66"/>
        <v>14377.5</v>
      </c>
      <c r="N223" s="58" t="s">
        <v>132</v>
      </c>
      <c r="O223" s="58" t="s">
        <v>131</v>
      </c>
    </row>
    <row r="224" spans="1:15" s="41" customFormat="1" ht="264">
      <c r="A224" s="51" t="s">
        <v>35</v>
      </c>
      <c r="B224" s="52" t="s">
        <v>18</v>
      </c>
      <c r="C224" s="52" t="s">
        <v>96</v>
      </c>
      <c r="D224" s="53" t="s">
        <v>115</v>
      </c>
      <c r="E224" s="53" t="s">
        <v>180</v>
      </c>
      <c r="F224" s="53" t="s">
        <v>14</v>
      </c>
      <c r="G224" s="54" t="s">
        <v>11</v>
      </c>
      <c r="H224" s="55">
        <v>1</v>
      </c>
      <c r="I224" s="56">
        <v>41600</v>
      </c>
      <c r="J224" s="57">
        <f t="shared" ref="J224" si="68">H224*I224</f>
        <v>41600</v>
      </c>
      <c r="K224" s="57">
        <f>J224*19/119</f>
        <v>6642.0168067226887</v>
      </c>
      <c r="L224" s="57">
        <f t="shared" si="62"/>
        <v>35360</v>
      </c>
      <c r="M224" s="57">
        <f t="shared" si="66"/>
        <v>6240</v>
      </c>
      <c r="N224" s="58" t="s">
        <v>122</v>
      </c>
      <c r="O224" s="60" t="s">
        <v>299</v>
      </c>
    </row>
    <row r="225" spans="1:22" ht="33">
      <c r="A225" s="51" t="s">
        <v>35</v>
      </c>
      <c r="B225" s="51" t="s">
        <v>92</v>
      </c>
      <c r="C225" s="76" t="str">
        <f>'Grafic activitati'!B17</f>
        <v xml:space="preserve">A5 – Managementul proiectului  </v>
      </c>
      <c r="D225" s="76"/>
      <c r="E225" s="76"/>
      <c r="F225" s="76"/>
      <c r="G225" s="76"/>
      <c r="H225" s="76"/>
      <c r="I225" s="76"/>
      <c r="J225" s="76"/>
      <c r="K225" s="76"/>
      <c r="L225" s="57">
        <f t="shared" si="62"/>
        <v>0</v>
      </c>
      <c r="M225" s="57">
        <f t="shared" si="66"/>
        <v>0</v>
      </c>
      <c r="N225" s="76"/>
      <c r="O225" s="76"/>
    </row>
    <row r="226" spans="1:22">
      <c r="A226" s="51" t="s">
        <v>35</v>
      </c>
      <c r="B226" s="52" t="s">
        <v>92</v>
      </c>
      <c r="C226" s="83" t="str">
        <f>'Grafic activitati'!B18</f>
        <v>A5.1 Coordonare proiect, management financiar, achiziții publice, monitorizare și evaluare, intâlniri de management de management</v>
      </c>
      <c r="D226" s="71"/>
      <c r="E226" s="71"/>
      <c r="F226" s="71"/>
      <c r="G226" s="71"/>
      <c r="H226" s="71"/>
      <c r="I226" s="71"/>
      <c r="J226" s="71"/>
      <c r="K226" s="71"/>
      <c r="L226" s="57">
        <f t="shared" si="62"/>
        <v>0</v>
      </c>
      <c r="M226" s="57">
        <f t="shared" si="66"/>
        <v>0</v>
      </c>
      <c r="N226" s="71"/>
      <c r="O226" s="84"/>
    </row>
    <row r="227" spans="1:22" ht="99">
      <c r="A227" s="51" t="s">
        <v>35</v>
      </c>
      <c r="B227" s="52" t="s">
        <v>92</v>
      </c>
      <c r="C227" s="52" t="s">
        <v>123</v>
      </c>
      <c r="D227" s="53" t="s">
        <v>149</v>
      </c>
      <c r="E227" s="53" t="s">
        <v>42</v>
      </c>
      <c r="F227" s="53" t="s">
        <v>14</v>
      </c>
      <c r="G227" s="54" t="s">
        <v>9</v>
      </c>
      <c r="H227" s="55">
        <v>36</v>
      </c>
      <c r="I227" s="56">
        <v>7121</v>
      </c>
      <c r="J227" s="57">
        <f t="shared" ref="J227:J332" si="69">H227*I227</f>
        <v>256356</v>
      </c>
      <c r="K227" s="57"/>
      <c r="L227" s="57">
        <f t="shared" si="62"/>
        <v>217902.6</v>
      </c>
      <c r="M227" s="57">
        <f t="shared" si="66"/>
        <v>38453.399999999994</v>
      </c>
      <c r="N227" s="58" t="s">
        <v>24</v>
      </c>
      <c r="O227" s="58" t="s">
        <v>281</v>
      </c>
      <c r="R227" s="30"/>
    </row>
    <row r="228" spans="1:22" ht="33">
      <c r="A228" s="51" t="s">
        <v>35</v>
      </c>
      <c r="B228" s="52" t="s">
        <v>92</v>
      </c>
      <c r="C228" s="52" t="s">
        <v>123</v>
      </c>
      <c r="D228" s="53" t="s">
        <v>149</v>
      </c>
      <c r="E228" s="53" t="s">
        <v>42</v>
      </c>
      <c r="F228" s="53" t="s">
        <v>14</v>
      </c>
      <c r="G228" s="54" t="s">
        <v>9</v>
      </c>
      <c r="H228" s="55">
        <v>36</v>
      </c>
      <c r="I228" s="56">
        <v>5325</v>
      </c>
      <c r="J228" s="57">
        <f t="shared" si="69"/>
        <v>191700</v>
      </c>
      <c r="K228" s="57"/>
      <c r="L228" s="57">
        <f t="shared" si="62"/>
        <v>162945</v>
      </c>
      <c r="M228" s="57">
        <f t="shared" si="66"/>
        <v>28755</v>
      </c>
      <c r="N228" s="58" t="s">
        <v>25</v>
      </c>
      <c r="O228" s="58" t="s">
        <v>26</v>
      </c>
    </row>
    <row r="229" spans="1:22" ht="99">
      <c r="A229" s="51" t="s">
        <v>35</v>
      </c>
      <c r="B229" s="52" t="s">
        <v>92</v>
      </c>
      <c r="C229" s="52" t="s">
        <v>123</v>
      </c>
      <c r="D229" s="53" t="s">
        <v>149</v>
      </c>
      <c r="E229" s="53" t="s">
        <v>42</v>
      </c>
      <c r="F229" s="53" t="s">
        <v>14</v>
      </c>
      <c r="G229" s="54" t="s">
        <v>9</v>
      </c>
      <c r="H229" s="55">
        <v>36</v>
      </c>
      <c r="I229" s="56">
        <v>7121</v>
      </c>
      <c r="J229" s="57">
        <f t="shared" si="69"/>
        <v>256356</v>
      </c>
      <c r="K229" s="57"/>
      <c r="L229" s="57">
        <f t="shared" si="62"/>
        <v>217902.6</v>
      </c>
      <c r="M229" s="57">
        <f t="shared" si="66"/>
        <v>38453.399999999994</v>
      </c>
      <c r="N229" s="58" t="s">
        <v>27</v>
      </c>
      <c r="O229" s="58" t="s">
        <v>282</v>
      </c>
    </row>
    <row r="230" spans="1:22" ht="33">
      <c r="A230" s="51" t="s">
        <v>35</v>
      </c>
      <c r="B230" s="52" t="s">
        <v>92</v>
      </c>
      <c r="C230" s="52" t="s">
        <v>123</v>
      </c>
      <c r="D230" s="53" t="s">
        <v>149</v>
      </c>
      <c r="E230" s="53" t="s">
        <v>42</v>
      </c>
      <c r="F230" s="53" t="s">
        <v>14</v>
      </c>
      <c r="G230" s="54" t="s">
        <v>9</v>
      </c>
      <c r="H230" s="55">
        <v>36</v>
      </c>
      <c r="I230" s="56">
        <v>5325</v>
      </c>
      <c r="J230" s="57">
        <f t="shared" si="69"/>
        <v>191700</v>
      </c>
      <c r="K230" s="57"/>
      <c r="L230" s="57">
        <f t="shared" si="62"/>
        <v>162945</v>
      </c>
      <c r="M230" s="57">
        <f t="shared" si="66"/>
        <v>28755</v>
      </c>
      <c r="N230" s="58" t="s">
        <v>28</v>
      </c>
      <c r="O230" s="58" t="s">
        <v>26</v>
      </c>
    </row>
    <row r="231" spans="1:22" ht="82.5">
      <c r="A231" s="51" t="s">
        <v>35</v>
      </c>
      <c r="B231" s="52" t="s">
        <v>92</v>
      </c>
      <c r="C231" s="52" t="s">
        <v>123</v>
      </c>
      <c r="D231" s="53" t="s">
        <v>149</v>
      </c>
      <c r="E231" s="53" t="s">
        <v>42</v>
      </c>
      <c r="F231" s="53" t="s">
        <v>14</v>
      </c>
      <c r="G231" s="54" t="s">
        <v>13</v>
      </c>
      <c r="H231" s="55">
        <f>36*84</f>
        <v>3024</v>
      </c>
      <c r="I231" s="56">
        <v>90</v>
      </c>
      <c r="J231" s="57">
        <f>H231*I231</f>
        <v>272160</v>
      </c>
      <c r="K231" s="57"/>
      <c r="L231" s="57">
        <f t="shared" si="62"/>
        <v>231336</v>
      </c>
      <c r="M231" s="57">
        <f t="shared" si="66"/>
        <v>40824</v>
      </c>
      <c r="N231" s="58" t="s">
        <v>133</v>
      </c>
      <c r="O231" s="58" t="s">
        <v>283</v>
      </c>
    </row>
    <row r="232" spans="1:22">
      <c r="A232" s="51" t="s">
        <v>35</v>
      </c>
      <c r="B232" s="52" t="s">
        <v>92</v>
      </c>
      <c r="C232" s="52" t="s">
        <v>123</v>
      </c>
      <c r="D232" s="53" t="s">
        <v>149</v>
      </c>
      <c r="E232" s="53" t="s">
        <v>42</v>
      </c>
      <c r="F232" s="53" t="s">
        <v>14</v>
      </c>
      <c r="G232" s="54" t="s">
        <v>13</v>
      </c>
      <c r="H232" s="55">
        <f>H231</f>
        <v>3024</v>
      </c>
      <c r="I232" s="61">
        <v>67.349999999999994</v>
      </c>
      <c r="J232" s="57">
        <f>H232*I232</f>
        <v>203666.4</v>
      </c>
      <c r="K232" s="57"/>
      <c r="L232" s="57">
        <f t="shared" si="62"/>
        <v>173116.44</v>
      </c>
      <c r="M232" s="57">
        <f t="shared" si="66"/>
        <v>30549.959999999992</v>
      </c>
      <c r="N232" s="58" t="s">
        <v>134</v>
      </c>
      <c r="O232" s="58" t="s">
        <v>134</v>
      </c>
    </row>
    <row r="233" spans="1:22" ht="99">
      <c r="A233" s="51" t="s">
        <v>35</v>
      </c>
      <c r="B233" s="52" t="s">
        <v>92</v>
      </c>
      <c r="C233" s="52" t="s">
        <v>123</v>
      </c>
      <c r="D233" s="53" t="s">
        <v>115</v>
      </c>
      <c r="E233" s="53" t="s">
        <v>42</v>
      </c>
      <c r="F233" s="53" t="s">
        <v>14</v>
      </c>
      <c r="G233" s="54" t="s">
        <v>9</v>
      </c>
      <c r="H233" s="72">
        <v>25</v>
      </c>
      <c r="I233" s="73">
        <v>7121</v>
      </c>
      <c r="J233" s="74">
        <f t="shared" ref="J233:J238" si="70">H233*I233</f>
        <v>178025</v>
      </c>
      <c r="K233" s="74"/>
      <c r="L233" s="57">
        <f t="shared" si="62"/>
        <v>151321.25</v>
      </c>
      <c r="M233" s="57">
        <f t="shared" si="66"/>
        <v>26703.75</v>
      </c>
      <c r="N233" s="75" t="s">
        <v>100</v>
      </c>
      <c r="O233" s="75" t="s">
        <v>325</v>
      </c>
    </row>
    <row r="234" spans="1:22" ht="33">
      <c r="A234" s="51" t="s">
        <v>35</v>
      </c>
      <c r="B234" s="52" t="s">
        <v>92</v>
      </c>
      <c r="C234" s="52" t="s">
        <v>123</v>
      </c>
      <c r="D234" s="53" t="s">
        <v>115</v>
      </c>
      <c r="E234" s="53" t="s">
        <v>42</v>
      </c>
      <c r="F234" s="53" t="s">
        <v>14</v>
      </c>
      <c r="G234" s="54" t="s">
        <v>9</v>
      </c>
      <c r="H234" s="72">
        <v>25</v>
      </c>
      <c r="I234" s="73">
        <v>5325</v>
      </c>
      <c r="J234" s="74">
        <f t="shared" si="70"/>
        <v>133125</v>
      </c>
      <c r="K234" s="74"/>
      <c r="L234" s="57">
        <f t="shared" si="62"/>
        <v>113156.25</v>
      </c>
      <c r="M234" s="57">
        <f t="shared" si="66"/>
        <v>19968.75</v>
      </c>
      <c r="N234" s="75" t="s">
        <v>101</v>
      </c>
      <c r="O234" s="75" t="s">
        <v>26</v>
      </c>
    </row>
    <row r="235" spans="1:22" ht="99">
      <c r="A235" s="51" t="s">
        <v>35</v>
      </c>
      <c r="B235" s="52" t="s">
        <v>92</v>
      </c>
      <c r="C235" s="52" t="s">
        <v>123</v>
      </c>
      <c r="D235" s="53" t="s">
        <v>115</v>
      </c>
      <c r="E235" s="53" t="s">
        <v>42</v>
      </c>
      <c r="F235" s="53" t="s">
        <v>14</v>
      </c>
      <c r="G235" s="54" t="s">
        <v>9</v>
      </c>
      <c r="H235" s="72">
        <v>5</v>
      </c>
      <c r="I235" s="73">
        <v>7121</v>
      </c>
      <c r="J235" s="74">
        <f t="shared" ref="J235:J236" si="71">H235*I235</f>
        <v>35605</v>
      </c>
      <c r="K235" s="74"/>
      <c r="L235" s="57">
        <f t="shared" ref="L235:L236" si="72">85/100*J235</f>
        <v>30264.25</v>
      </c>
      <c r="M235" s="57">
        <f t="shared" ref="M235:M236" si="73">J235-L235</f>
        <v>5340.75</v>
      </c>
      <c r="N235" s="75" t="s">
        <v>305</v>
      </c>
      <c r="O235" s="75" t="s">
        <v>324</v>
      </c>
    </row>
    <row r="236" spans="1:22" ht="33">
      <c r="A236" s="51" t="s">
        <v>35</v>
      </c>
      <c r="B236" s="52" t="s">
        <v>92</v>
      </c>
      <c r="C236" s="52" t="s">
        <v>123</v>
      </c>
      <c r="D236" s="53" t="s">
        <v>115</v>
      </c>
      <c r="E236" s="53" t="s">
        <v>42</v>
      </c>
      <c r="F236" s="53" t="s">
        <v>14</v>
      </c>
      <c r="G236" s="54" t="s">
        <v>9</v>
      </c>
      <c r="H236" s="55">
        <v>5</v>
      </c>
      <c r="I236" s="56">
        <v>5325</v>
      </c>
      <c r="J236" s="57">
        <f t="shared" si="71"/>
        <v>26625</v>
      </c>
      <c r="K236" s="57"/>
      <c r="L236" s="57">
        <f t="shared" si="72"/>
        <v>22631.25</v>
      </c>
      <c r="M236" s="57">
        <f t="shared" si="73"/>
        <v>3993.75</v>
      </c>
      <c r="N236" s="58" t="s">
        <v>306</v>
      </c>
      <c r="O236" s="58" t="s">
        <v>26</v>
      </c>
      <c r="R236" s="95"/>
    </row>
    <row r="237" spans="1:22" ht="99">
      <c r="A237" s="51" t="s">
        <v>35</v>
      </c>
      <c r="B237" s="52" t="s">
        <v>92</v>
      </c>
      <c r="C237" s="52" t="s">
        <v>123</v>
      </c>
      <c r="D237" s="53" t="s">
        <v>115</v>
      </c>
      <c r="E237" s="53" t="s">
        <v>42</v>
      </c>
      <c r="F237" s="53" t="s">
        <v>14</v>
      </c>
      <c r="G237" s="54" t="s">
        <v>9</v>
      </c>
      <c r="H237" s="72">
        <v>25</v>
      </c>
      <c r="I237" s="73">
        <v>7121</v>
      </c>
      <c r="J237" s="74">
        <f t="shared" si="70"/>
        <v>178025</v>
      </c>
      <c r="K237" s="74"/>
      <c r="L237" s="57">
        <f t="shared" si="62"/>
        <v>151321.25</v>
      </c>
      <c r="M237" s="57">
        <f t="shared" si="66"/>
        <v>26703.75</v>
      </c>
      <c r="N237" s="75" t="s">
        <v>102</v>
      </c>
      <c r="O237" s="75" t="s">
        <v>326</v>
      </c>
    </row>
    <row r="238" spans="1:22" ht="33">
      <c r="A238" s="51" t="s">
        <v>35</v>
      </c>
      <c r="B238" s="52" t="s">
        <v>92</v>
      </c>
      <c r="C238" s="52" t="s">
        <v>123</v>
      </c>
      <c r="D238" s="53" t="s">
        <v>115</v>
      </c>
      <c r="E238" s="53" t="s">
        <v>42</v>
      </c>
      <c r="F238" s="53" t="s">
        <v>14</v>
      </c>
      <c r="G238" s="54" t="s">
        <v>9</v>
      </c>
      <c r="H238" s="55">
        <v>25</v>
      </c>
      <c r="I238" s="56">
        <v>5325</v>
      </c>
      <c r="J238" s="57">
        <f t="shared" si="70"/>
        <v>133125</v>
      </c>
      <c r="K238" s="57"/>
      <c r="L238" s="57">
        <f t="shared" si="62"/>
        <v>113156.25</v>
      </c>
      <c r="M238" s="57">
        <f t="shared" si="66"/>
        <v>19968.75</v>
      </c>
      <c r="N238" s="58" t="s">
        <v>103</v>
      </c>
      <c r="O238" s="58" t="s">
        <v>26</v>
      </c>
      <c r="R238" s="95"/>
    </row>
    <row r="239" spans="1:22" s="43" customFormat="1" ht="99">
      <c r="A239" s="51" t="s">
        <v>35</v>
      </c>
      <c r="B239" s="52" t="s">
        <v>92</v>
      </c>
      <c r="C239" s="52" t="s">
        <v>123</v>
      </c>
      <c r="D239" s="54" t="s">
        <v>185</v>
      </c>
      <c r="E239" s="53" t="s">
        <v>42</v>
      </c>
      <c r="F239" s="53" t="s">
        <v>14</v>
      </c>
      <c r="G239" s="54" t="s">
        <v>9</v>
      </c>
      <c r="H239" s="72">
        <v>18</v>
      </c>
      <c r="I239" s="73">
        <v>7121</v>
      </c>
      <c r="J239" s="74">
        <f t="shared" ref="J239:J280" si="74">H239*I239</f>
        <v>128178</v>
      </c>
      <c r="K239" s="74"/>
      <c r="L239" s="57">
        <f>98/100*J239</f>
        <v>125614.44</v>
      </c>
      <c r="M239" s="57">
        <f t="shared" si="66"/>
        <v>2563.5599999999977</v>
      </c>
      <c r="N239" s="58" t="s">
        <v>100</v>
      </c>
      <c r="O239" s="58" t="s">
        <v>284</v>
      </c>
      <c r="V239" s="44"/>
    </row>
    <row r="240" spans="1:22" s="43" customFormat="1" ht="33">
      <c r="A240" s="51" t="s">
        <v>35</v>
      </c>
      <c r="B240" s="52" t="s">
        <v>92</v>
      </c>
      <c r="C240" s="52" t="s">
        <v>123</v>
      </c>
      <c r="D240" s="54" t="s">
        <v>185</v>
      </c>
      <c r="E240" s="53" t="s">
        <v>42</v>
      </c>
      <c r="F240" s="53" t="s">
        <v>14</v>
      </c>
      <c r="G240" s="54" t="s">
        <v>9</v>
      </c>
      <c r="H240" s="55">
        <f>H239</f>
        <v>18</v>
      </c>
      <c r="I240" s="56">
        <v>5325</v>
      </c>
      <c r="J240" s="57">
        <f t="shared" si="74"/>
        <v>95850</v>
      </c>
      <c r="K240" s="57"/>
      <c r="L240" s="57">
        <f t="shared" ref="L240:L303" si="75">98/100*J240</f>
        <v>93933</v>
      </c>
      <c r="M240" s="57">
        <f t="shared" si="66"/>
        <v>1917</v>
      </c>
      <c r="N240" s="58" t="s">
        <v>101</v>
      </c>
      <c r="O240" s="58" t="s">
        <v>26</v>
      </c>
      <c r="R240" s="96"/>
    </row>
    <row r="241" spans="1:22" s="43" customFormat="1" ht="99">
      <c r="A241" s="51" t="s">
        <v>35</v>
      </c>
      <c r="B241" s="52" t="s">
        <v>92</v>
      </c>
      <c r="C241" s="52" t="s">
        <v>123</v>
      </c>
      <c r="D241" s="54" t="s">
        <v>186</v>
      </c>
      <c r="E241" s="53" t="s">
        <v>42</v>
      </c>
      <c r="F241" s="53" t="s">
        <v>14</v>
      </c>
      <c r="G241" s="54" t="s">
        <v>9</v>
      </c>
      <c r="H241" s="72">
        <v>18</v>
      </c>
      <c r="I241" s="73">
        <v>7121</v>
      </c>
      <c r="J241" s="74">
        <f t="shared" si="74"/>
        <v>128178</v>
      </c>
      <c r="K241" s="74"/>
      <c r="L241" s="57">
        <f t="shared" si="75"/>
        <v>125614.44</v>
      </c>
      <c r="M241" s="57">
        <f t="shared" si="66"/>
        <v>2563.5599999999977</v>
      </c>
      <c r="N241" s="58" t="s">
        <v>100</v>
      </c>
      <c r="O241" s="58" t="s">
        <v>284</v>
      </c>
      <c r="V241" s="44"/>
    </row>
    <row r="242" spans="1:22" s="43" customFormat="1" ht="33">
      <c r="A242" s="51" t="s">
        <v>35</v>
      </c>
      <c r="B242" s="52" t="s">
        <v>92</v>
      </c>
      <c r="C242" s="52" t="s">
        <v>123</v>
      </c>
      <c r="D242" s="54" t="s">
        <v>186</v>
      </c>
      <c r="E242" s="53" t="s">
        <v>42</v>
      </c>
      <c r="F242" s="53" t="s">
        <v>14</v>
      </c>
      <c r="G242" s="54" t="s">
        <v>9</v>
      </c>
      <c r="H242" s="55">
        <f t="shared" ref="H242" si="76">H241</f>
        <v>18</v>
      </c>
      <c r="I242" s="56">
        <v>5325</v>
      </c>
      <c r="J242" s="57">
        <f t="shared" si="74"/>
        <v>95850</v>
      </c>
      <c r="K242" s="57"/>
      <c r="L242" s="57">
        <f t="shared" si="75"/>
        <v>93933</v>
      </c>
      <c r="M242" s="57">
        <f t="shared" si="66"/>
        <v>1917</v>
      </c>
      <c r="N242" s="58" t="s">
        <v>101</v>
      </c>
      <c r="O242" s="58" t="s">
        <v>26</v>
      </c>
    </row>
    <row r="243" spans="1:22" s="43" customFormat="1" ht="99">
      <c r="A243" s="51" t="s">
        <v>35</v>
      </c>
      <c r="B243" s="52" t="s">
        <v>92</v>
      </c>
      <c r="C243" s="52" t="s">
        <v>123</v>
      </c>
      <c r="D243" s="54" t="s">
        <v>187</v>
      </c>
      <c r="E243" s="53" t="s">
        <v>42</v>
      </c>
      <c r="F243" s="53" t="s">
        <v>14</v>
      </c>
      <c r="G243" s="54" t="s">
        <v>9</v>
      </c>
      <c r="H243" s="72">
        <v>18</v>
      </c>
      <c r="I243" s="73">
        <v>7121</v>
      </c>
      <c r="J243" s="74">
        <f t="shared" si="74"/>
        <v>128178</v>
      </c>
      <c r="K243" s="74"/>
      <c r="L243" s="57">
        <f t="shared" si="75"/>
        <v>125614.44</v>
      </c>
      <c r="M243" s="57">
        <f t="shared" si="66"/>
        <v>2563.5599999999977</v>
      </c>
      <c r="N243" s="58" t="s">
        <v>100</v>
      </c>
      <c r="O243" s="58" t="s">
        <v>284</v>
      </c>
      <c r="V243" s="44"/>
    </row>
    <row r="244" spans="1:22" s="43" customFormat="1" ht="33">
      <c r="A244" s="51" t="s">
        <v>35</v>
      </c>
      <c r="B244" s="52" t="s">
        <v>92</v>
      </c>
      <c r="C244" s="52" t="s">
        <v>123</v>
      </c>
      <c r="D244" s="54" t="s">
        <v>187</v>
      </c>
      <c r="E244" s="53" t="s">
        <v>42</v>
      </c>
      <c r="F244" s="53" t="s">
        <v>14</v>
      </c>
      <c r="G244" s="54" t="s">
        <v>9</v>
      </c>
      <c r="H244" s="55">
        <f t="shared" ref="H244" si="77">H243</f>
        <v>18</v>
      </c>
      <c r="I244" s="56">
        <v>5325</v>
      </c>
      <c r="J244" s="57">
        <f t="shared" si="74"/>
        <v>95850</v>
      </c>
      <c r="K244" s="57"/>
      <c r="L244" s="57">
        <f t="shared" si="75"/>
        <v>93933</v>
      </c>
      <c r="M244" s="57">
        <f t="shared" si="66"/>
        <v>1917</v>
      </c>
      <c r="N244" s="58" t="s">
        <v>101</v>
      </c>
      <c r="O244" s="58" t="s">
        <v>26</v>
      </c>
    </row>
    <row r="245" spans="1:22" s="43" customFormat="1" ht="99">
      <c r="A245" s="51" t="s">
        <v>35</v>
      </c>
      <c r="B245" s="52" t="s">
        <v>92</v>
      </c>
      <c r="C245" s="52" t="s">
        <v>123</v>
      </c>
      <c r="D245" s="54" t="s">
        <v>188</v>
      </c>
      <c r="E245" s="53" t="s">
        <v>42</v>
      </c>
      <c r="F245" s="53" t="s">
        <v>14</v>
      </c>
      <c r="G245" s="54" t="s">
        <v>9</v>
      </c>
      <c r="H245" s="72">
        <v>18</v>
      </c>
      <c r="I245" s="73">
        <v>7121</v>
      </c>
      <c r="J245" s="74">
        <f t="shared" si="74"/>
        <v>128178</v>
      </c>
      <c r="K245" s="74"/>
      <c r="L245" s="57">
        <f t="shared" si="75"/>
        <v>125614.44</v>
      </c>
      <c r="M245" s="57">
        <f t="shared" si="66"/>
        <v>2563.5599999999977</v>
      </c>
      <c r="N245" s="58" t="s">
        <v>100</v>
      </c>
      <c r="O245" s="58" t="s">
        <v>284</v>
      </c>
      <c r="V245" s="44"/>
    </row>
    <row r="246" spans="1:22" s="43" customFormat="1" ht="33">
      <c r="A246" s="51" t="s">
        <v>35</v>
      </c>
      <c r="B246" s="52" t="s">
        <v>92</v>
      </c>
      <c r="C246" s="52" t="s">
        <v>123</v>
      </c>
      <c r="D246" s="54" t="s">
        <v>188</v>
      </c>
      <c r="E246" s="53" t="s">
        <v>42</v>
      </c>
      <c r="F246" s="53" t="s">
        <v>14</v>
      </c>
      <c r="G246" s="54" t="s">
        <v>9</v>
      </c>
      <c r="H246" s="55">
        <f t="shared" ref="H246" si="78">H245</f>
        <v>18</v>
      </c>
      <c r="I246" s="56">
        <v>5325</v>
      </c>
      <c r="J246" s="57">
        <f t="shared" si="74"/>
        <v>95850</v>
      </c>
      <c r="K246" s="57"/>
      <c r="L246" s="57">
        <f t="shared" si="75"/>
        <v>93933</v>
      </c>
      <c r="M246" s="57">
        <f t="shared" si="66"/>
        <v>1917</v>
      </c>
      <c r="N246" s="58" t="s">
        <v>101</v>
      </c>
      <c r="O246" s="58" t="s">
        <v>26</v>
      </c>
    </row>
    <row r="247" spans="1:22" s="43" customFormat="1" ht="99">
      <c r="A247" s="51" t="s">
        <v>35</v>
      </c>
      <c r="B247" s="52" t="s">
        <v>92</v>
      </c>
      <c r="C247" s="52" t="s">
        <v>123</v>
      </c>
      <c r="D247" s="54" t="s">
        <v>189</v>
      </c>
      <c r="E247" s="53" t="s">
        <v>42</v>
      </c>
      <c r="F247" s="53" t="s">
        <v>14</v>
      </c>
      <c r="G247" s="54" t="s">
        <v>9</v>
      </c>
      <c r="H247" s="72">
        <v>18</v>
      </c>
      <c r="I247" s="73">
        <v>7121</v>
      </c>
      <c r="J247" s="74">
        <f t="shared" si="74"/>
        <v>128178</v>
      </c>
      <c r="K247" s="74"/>
      <c r="L247" s="57">
        <f t="shared" si="75"/>
        <v>125614.44</v>
      </c>
      <c r="M247" s="57">
        <f t="shared" si="66"/>
        <v>2563.5599999999977</v>
      </c>
      <c r="N247" s="58" t="s">
        <v>100</v>
      </c>
      <c r="O247" s="58" t="s">
        <v>284</v>
      </c>
      <c r="V247" s="44"/>
    </row>
    <row r="248" spans="1:22" s="43" customFormat="1" ht="33">
      <c r="A248" s="51" t="s">
        <v>35</v>
      </c>
      <c r="B248" s="52" t="s">
        <v>92</v>
      </c>
      <c r="C248" s="52" t="s">
        <v>123</v>
      </c>
      <c r="D248" s="54" t="s">
        <v>189</v>
      </c>
      <c r="E248" s="53" t="s">
        <v>42</v>
      </c>
      <c r="F248" s="53" t="s">
        <v>14</v>
      </c>
      <c r="G248" s="54" t="s">
        <v>9</v>
      </c>
      <c r="H248" s="55">
        <f t="shared" ref="H248" si="79">H247</f>
        <v>18</v>
      </c>
      <c r="I248" s="56">
        <v>5325</v>
      </c>
      <c r="J248" s="57">
        <f t="shared" si="74"/>
        <v>95850</v>
      </c>
      <c r="K248" s="57"/>
      <c r="L248" s="57">
        <f t="shared" si="75"/>
        <v>93933</v>
      </c>
      <c r="M248" s="57">
        <f t="shared" si="66"/>
        <v>1917</v>
      </c>
      <c r="N248" s="58" t="s">
        <v>101</v>
      </c>
      <c r="O248" s="58" t="s">
        <v>26</v>
      </c>
    </row>
    <row r="249" spans="1:22" s="43" customFormat="1" ht="99">
      <c r="A249" s="51" t="s">
        <v>35</v>
      </c>
      <c r="B249" s="52" t="s">
        <v>92</v>
      </c>
      <c r="C249" s="52" t="s">
        <v>123</v>
      </c>
      <c r="D249" s="54" t="s">
        <v>190</v>
      </c>
      <c r="E249" s="53" t="s">
        <v>42</v>
      </c>
      <c r="F249" s="53" t="s">
        <v>14</v>
      </c>
      <c r="G249" s="54" t="s">
        <v>9</v>
      </c>
      <c r="H249" s="72">
        <v>18</v>
      </c>
      <c r="I249" s="73">
        <v>7121</v>
      </c>
      <c r="J249" s="74">
        <f t="shared" si="74"/>
        <v>128178</v>
      </c>
      <c r="K249" s="74"/>
      <c r="L249" s="57">
        <f t="shared" si="75"/>
        <v>125614.44</v>
      </c>
      <c r="M249" s="57">
        <f t="shared" si="66"/>
        <v>2563.5599999999977</v>
      </c>
      <c r="N249" s="58" t="s">
        <v>100</v>
      </c>
      <c r="O249" s="58" t="s">
        <v>284</v>
      </c>
      <c r="V249" s="44"/>
    </row>
    <row r="250" spans="1:22" s="43" customFormat="1" ht="33">
      <c r="A250" s="51" t="s">
        <v>35</v>
      </c>
      <c r="B250" s="52" t="s">
        <v>92</v>
      </c>
      <c r="C250" s="52" t="s">
        <v>123</v>
      </c>
      <c r="D250" s="54" t="s">
        <v>190</v>
      </c>
      <c r="E250" s="53" t="s">
        <v>42</v>
      </c>
      <c r="F250" s="53" t="s">
        <v>14</v>
      </c>
      <c r="G250" s="54" t="s">
        <v>9</v>
      </c>
      <c r="H250" s="55">
        <f t="shared" ref="H250" si="80">H249</f>
        <v>18</v>
      </c>
      <c r="I250" s="56">
        <v>5325</v>
      </c>
      <c r="J250" s="57">
        <f t="shared" si="74"/>
        <v>95850</v>
      </c>
      <c r="K250" s="57"/>
      <c r="L250" s="57">
        <f t="shared" si="75"/>
        <v>93933</v>
      </c>
      <c r="M250" s="57">
        <f t="shared" si="66"/>
        <v>1917</v>
      </c>
      <c r="N250" s="58" t="s">
        <v>101</v>
      </c>
      <c r="O250" s="58" t="s">
        <v>26</v>
      </c>
    </row>
    <row r="251" spans="1:22" s="43" customFormat="1" ht="99">
      <c r="A251" s="51" t="s">
        <v>35</v>
      </c>
      <c r="B251" s="52" t="s">
        <v>92</v>
      </c>
      <c r="C251" s="52" t="s">
        <v>123</v>
      </c>
      <c r="D251" s="54" t="s">
        <v>191</v>
      </c>
      <c r="E251" s="53" t="s">
        <v>42</v>
      </c>
      <c r="F251" s="53" t="s">
        <v>14</v>
      </c>
      <c r="G251" s="54" t="s">
        <v>9</v>
      </c>
      <c r="H251" s="72">
        <v>18</v>
      </c>
      <c r="I251" s="73">
        <v>7121</v>
      </c>
      <c r="J251" s="74">
        <f t="shared" si="74"/>
        <v>128178</v>
      </c>
      <c r="K251" s="74"/>
      <c r="L251" s="57">
        <f t="shared" si="75"/>
        <v>125614.44</v>
      </c>
      <c r="M251" s="57">
        <f t="shared" si="66"/>
        <v>2563.5599999999977</v>
      </c>
      <c r="N251" s="58" t="s">
        <v>100</v>
      </c>
      <c r="O251" s="58" t="s">
        <v>284</v>
      </c>
      <c r="V251" s="44"/>
    </row>
    <row r="252" spans="1:22" s="43" customFormat="1" ht="33">
      <c r="A252" s="51" t="s">
        <v>35</v>
      </c>
      <c r="B252" s="52" t="s">
        <v>92</v>
      </c>
      <c r="C252" s="52" t="s">
        <v>123</v>
      </c>
      <c r="D252" s="54" t="s">
        <v>191</v>
      </c>
      <c r="E252" s="53" t="s">
        <v>42</v>
      </c>
      <c r="F252" s="53" t="s">
        <v>14</v>
      </c>
      <c r="G252" s="54" t="s">
        <v>9</v>
      </c>
      <c r="H252" s="55">
        <f t="shared" ref="H252" si="81">H251</f>
        <v>18</v>
      </c>
      <c r="I252" s="56">
        <v>5325</v>
      </c>
      <c r="J252" s="57">
        <f t="shared" si="74"/>
        <v>95850</v>
      </c>
      <c r="K252" s="57"/>
      <c r="L252" s="57">
        <f t="shared" si="75"/>
        <v>93933</v>
      </c>
      <c r="M252" s="57">
        <f t="shared" si="66"/>
        <v>1917</v>
      </c>
      <c r="N252" s="58" t="s">
        <v>101</v>
      </c>
      <c r="O252" s="58" t="s">
        <v>26</v>
      </c>
    </row>
    <row r="253" spans="1:22" s="43" customFormat="1" ht="99">
      <c r="A253" s="51" t="s">
        <v>35</v>
      </c>
      <c r="B253" s="52" t="s">
        <v>92</v>
      </c>
      <c r="C253" s="52" t="s">
        <v>123</v>
      </c>
      <c r="D253" s="54" t="s">
        <v>192</v>
      </c>
      <c r="E253" s="53" t="s">
        <v>42</v>
      </c>
      <c r="F253" s="53" t="s">
        <v>14</v>
      </c>
      <c r="G253" s="54" t="s">
        <v>9</v>
      </c>
      <c r="H253" s="72">
        <v>18</v>
      </c>
      <c r="I253" s="73">
        <v>7121</v>
      </c>
      <c r="J253" s="74">
        <f t="shared" si="74"/>
        <v>128178</v>
      </c>
      <c r="K253" s="74"/>
      <c r="L253" s="57">
        <f t="shared" si="75"/>
        <v>125614.44</v>
      </c>
      <c r="M253" s="57">
        <f t="shared" si="66"/>
        <v>2563.5599999999977</v>
      </c>
      <c r="N253" s="58" t="s">
        <v>100</v>
      </c>
      <c r="O253" s="58" t="s">
        <v>284</v>
      </c>
      <c r="V253" s="44"/>
    </row>
    <row r="254" spans="1:22" s="43" customFormat="1" ht="33">
      <c r="A254" s="51" t="s">
        <v>35</v>
      </c>
      <c r="B254" s="52" t="s">
        <v>92</v>
      </c>
      <c r="C254" s="52" t="s">
        <v>123</v>
      </c>
      <c r="D254" s="54" t="s">
        <v>192</v>
      </c>
      <c r="E254" s="53" t="s">
        <v>42</v>
      </c>
      <c r="F254" s="53" t="s">
        <v>14</v>
      </c>
      <c r="G254" s="54" t="s">
        <v>9</v>
      </c>
      <c r="H254" s="55">
        <f t="shared" ref="H254" si="82">H253</f>
        <v>18</v>
      </c>
      <c r="I254" s="56">
        <v>5325</v>
      </c>
      <c r="J254" s="57">
        <f t="shared" si="74"/>
        <v>95850</v>
      </c>
      <c r="K254" s="57"/>
      <c r="L254" s="57">
        <f t="shared" si="75"/>
        <v>93933</v>
      </c>
      <c r="M254" s="57">
        <f t="shared" si="66"/>
        <v>1917</v>
      </c>
      <c r="N254" s="58" t="s">
        <v>101</v>
      </c>
      <c r="O254" s="58" t="s">
        <v>26</v>
      </c>
    </row>
    <row r="255" spans="1:22" s="43" customFormat="1" ht="99">
      <c r="A255" s="51" t="s">
        <v>35</v>
      </c>
      <c r="B255" s="52" t="s">
        <v>92</v>
      </c>
      <c r="C255" s="52" t="s">
        <v>123</v>
      </c>
      <c r="D255" s="54" t="s">
        <v>193</v>
      </c>
      <c r="E255" s="53" t="s">
        <v>42</v>
      </c>
      <c r="F255" s="53" t="s">
        <v>14</v>
      </c>
      <c r="G255" s="54" t="s">
        <v>9</v>
      </c>
      <c r="H255" s="72">
        <v>18</v>
      </c>
      <c r="I255" s="73">
        <v>7121</v>
      </c>
      <c r="J255" s="74">
        <f t="shared" si="74"/>
        <v>128178</v>
      </c>
      <c r="K255" s="74"/>
      <c r="L255" s="57">
        <f t="shared" si="75"/>
        <v>125614.44</v>
      </c>
      <c r="M255" s="57">
        <f t="shared" si="66"/>
        <v>2563.5599999999977</v>
      </c>
      <c r="N255" s="58" t="s">
        <v>100</v>
      </c>
      <c r="O255" s="58" t="s">
        <v>284</v>
      </c>
      <c r="V255" s="44"/>
    </row>
    <row r="256" spans="1:22" s="43" customFormat="1" ht="33">
      <c r="A256" s="51" t="s">
        <v>35</v>
      </c>
      <c r="B256" s="52" t="s">
        <v>92</v>
      </c>
      <c r="C256" s="52" t="s">
        <v>123</v>
      </c>
      <c r="D256" s="54" t="s">
        <v>193</v>
      </c>
      <c r="E256" s="53" t="s">
        <v>42</v>
      </c>
      <c r="F256" s="53" t="s">
        <v>14</v>
      </c>
      <c r="G256" s="54" t="s">
        <v>9</v>
      </c>
      <c r="H256" s="55">
        <f t="shared" ref="H256" si="83">H255</f>
        <v>18</v>
      </c>
      <c r="I256" s="56">
        <v>5325</v>
      </c>
      <c r="J256" s="57">
        <f t="shared" si="74"/>
        <v>95850</v>
      </c>
      <c r="K256" s="57"/>
      <c r="L256" s="57">
        <f t="shared" si="75"/>
        <v>93933</v>
      </c>
      <c r="M256" s="57">
        <f t="shared" si="66"/>
        <v>1917</v>
      </c>
      <c r="N256" s="58" t="s">
        <v>101</v>
      </c>
      <c r="O256" s="58" t="s">
        <v>26</v>
      </c>
    </row>
    <row r="257" spans="1:22" s="43" customFormat="1" ht="99">
      <c r="A257" s="51" t="s">
        <v>35</v>
      </c>
      <c r="B257" s="52" t="s">
        <v>92</v>
      </c>
      <c r="C257" s="52" t="s">
        <v>123</v>
      </c>
      <c r="D257" s="54" t="s">
        <v>194</v>
      </c>
      <c r="E257" s="53" t="s">
        <v>42</v>
      </c>
      <c r="F257" s="53" t="s">
        <v>14</v>
      </c>
      <c r="G257" s="54" t="s">
        <v>9</v>
      </c>
      <c r="H257" s="72">
        <v>18</v>
      </c>
      <c r="I257" s="73">
        <v>7121</v>
      </c>
      <c r="J257" s="74">
        <f t="shared" si="74"/>
        <v>128178</v>
      </c>
      <c r="K257" s="74"/>
      <c r="L257" s="57">
        <f t="shared" si="75"/>
        <v>125614.44</v>
      </c>
      <c r="M257" s="57">
        <f t="shared" si="66"/>
        <v>2563.5599999999977</v>
      </c>
      <c r="N257" s="58" t="s">
        <v>100</v>
      </c>
      <c r="O257" s="58" t="s">
        <v>284</v>
      </c>
      <c r="V257" s="44"/>
    </row>
    <row r="258" spans="1:22" s="43" customFormat="1" ht="33">
      <c r="A258" s="51" t="s">
        <v>35</v>
      </c>
      <c r="B258" s="52" t="s">
        <v>92</v>
      </c>
      <c r="C258" s="52" t="s">
        <v>123</v>
      </c>
      <c r="D258" s="54" t="s">
        <v>194</v>
      </c>
      <c r="E258" s="53" t="s">
        <v>42</v>
      </c>
      <c r="F258" s="53" t="s">
        <v>14</v>
      </c>
      <c r="G258" s="54" t="s">
        <v>9</v>
      </c>
      <c r="H258" s="55">
        <f t="shared" ref="H258" si="84">H257</f>
        <v>18</v>
      </c>
      <c r="I258" s="56">
        <v>5325</v>
      </c>
      <c r="J258" s="57">
        <f t="shared" si="74"/>
        <v>95850</v>
      </c>
      <c r="K258" s="57"/>
      <c r="L258" s="57">
        <f t="shared" si="75"/>
        <v>93933</v>
      </c>
      <c r="M258" s="57">
        <f t="shared" si="66"/>
        <v>1917</v>
      </c>
      <c r="N258" s="58" t="s">
        <v>101</v>
      </c>
      <c r="O258" s="58" t="s">
        <v>26</v>
      </c>
    </row>
    <row r="259" spans="1:22" s="43" customFormat="1" ht="99">
      <c r="A259" s="51" t="s">
        <v>35</v>
      </c>
      <c r="B259" s="52" t="s">
        <v>92</v>
      </c>
      <c r="C259" s="52" t="s">
        <v>123</v>
      </c>
      <c r="D259" s="54" t="s">
        <v>291</v>
      </c>
      <c r="E259" s="53" t="s">
        <v>42</v>
      </c>
      <c r="F259" s="53" t="s">
        <v>14</v>
      </c>
      <c r="G259" s="54" t="s">
        <v>9</v>
      </c>
      <c r="H259" s="72">
        <v>18</v>
      </c>
      <c r="I259" s="73">
        <v>7121</v>
      </c>
      <c r="J259" s="74">
        <f t="shared" si="74"/>
        <v>128178</v>
      </c>
      <c r="K259" s="74"/>
      <c r="L259" s="57">
        <f t="shared" si="75"/>
        <v>125614.44</v>
      </c>
      <c r="M259" s="57">
        <f t="shared" si="66"/>
        <v>2563.5599999999977</v>
      </c>
      <c r="N259" s="58" t="s">
        <v>100</v>
      </c>
      <c r="O259" s="58" t="s">
        <v>284</v>
      </c>
      <c r="V259" s="44"/>
    </row>
    <row r="260" spans="1:22" s="43" customFormat="1" ht="33">
      <c r="A260" s="51" t="s">
        <v>35</v>
      </c>
      <c r="B260" s="52" t="s">
        <v>92</v>
      </c>
      <c r="C260" s="52" t="s">
        <v>123</v>
      </c>
      <c r="D260" s="54" t="s">
        <v>291</v>
      </c>
      <c r="E260" s="53" t="s">
        <v>42</v>
      </c>
      <c r="F260" s="53" t="s">
        <v>14</v>
      </c>
      <c r="G260" s="54" t="s">
        <v>9</v>
      </c>
      <c r="H260" s="55">
        <f t="shared" ref="H260" si="85">H259</f>
        <v>18</v>
      </c>
      <c r="I260" s="56">
        <v>5325</v>
      </c>
      <c r="J260" s="57">
        <f t="shared" si="74"/>
        <v>95850</v>
      </c>
      <c r="K260" s="57"/>
      <c r="L260" s="57">
        <f t="shared" si="75"/>
        <v>93933</v>
      </c>
      <c r="M260" s="57">
        <f t="shared" si="66"/>
        <v>1917</v>
      </c>
      <c r="N260" s="58" t="s">
        <v>101</v>
      </c>
      <c r="O260" s="58" t="s">
        <v>26</v>
      </c>
    </row>
    <row r="261" spans="1:22" s="43" customFormat="1" ht="99">
      <c r="A261" s="51" t="s">
        <v>35</v>
      </c>
      <c r="B261" s="52" t="s">
        <v>92</v>
      </c>
      <c r="C261" s="52" t="s">
        <v>123</v>
      </c>
      <c r="D261" s="54" t="s">
        <v>195</v>
      </c>
      <c r="E261" s="53" t="s">
        <v>42</v>
      </c>
      <c r="F261" s="53" t="s">
        <v>14</v>
      </c>
      <c r="G261" s="54" t="s">
        <v>9</v>
      </c>
      <c r="H261" s="72">
        <v>18</v>
      </c>
      <c r="I261" s="73">
        <v>7121</v>
      </c>
      <c r="J261" s="74">
        <f t="shared" si="74"/>
        <v>128178</v>
      </c>
      <c r="K261" s="74"/>
      <c r="L261" s="57">
        <f t="shared" si="75"/>
        <v>125614.44</v>
      </c>
      <c r="M261" s="57">
        <f t="shared" si="66"/>
        <v>2563.5599999999977</v>
      </c>
      <c r="N261" s="58" t="s">
        <v>100</v>
      </c>
      <c r="O261" s="58" t="s">
        <v>284</v>
      </c>
      <c r="V261" s="44"/>
    </row>
    <row r="262" spans="1:22" s="43" customFormat="1" ht="33">
      <c r="A262" s="51" t="s">
        <v>35</v>
      </c>
      <c r="B262" s="52" t="s">
        <v>92</v>
      </c>
      <c r="C262" s="52" t="s">
        <v>123</v>
      </c>
      <c r="D262" s="54" t="s">
        <v>195</v>
      </c>
      <c r="E262" s="53" t="s">
        <v>42</v>
      </c>
      <c r="F262" s="53" t="s">
        <v>14</v>
      </c>
      <c r="G262" s="54" t="s">
        <v>9</v>
      </c>
      <c r="H262" s="55">
        <f t="shared" ref="H262" si="86">H261</f>
        <v>18</v>
      </c>
      <c r="I262" s="56">
        <v>5325</v>
      </c>
      <c r="J262" s="57">
        <f t="shared" si="74"/>
        <v>95850</v>
      </c>
      <c r="K262" s="57"/>
      <c r="L262" s="57">
        <f t="shared" si="75"/>
        <v>93933</v>
      </c>
      <c r="M262" s="57">
        <f t="shared" si="66"/>
        <v>1917</v>
      </c>
      <c r="N262" s="58" t="s">
        <v>101</v>
      </c>
      <c r="O262" s="58" t="s">
        <v>26</v>
      </c>
    </row>
    <row r="263" spans="1:22" s="43" customFormat="1" ht="99">
      <c r="A263" s="51" t="s">
        <v>35</v>
      </c>
      <c r="B263" s="52" t="s">
        <v>92</v>
      </c>
      <c r="C263" s="52" t="s">
        <v>123</v>
      </c>
      <c r="D263" s="54" t="s">
        <v>196</v>
      </c>
      <c r="E263" s="53" t="s">
        <v>42</v>
      </c>
      <c r="F263" s="53" t="s">
        <v>14</v>
      </c>
      <c r="G263" s="54" t="s">
        <v>9</v>
      </c>
      <c r="H263" s="72">
        <v>18</v>
      </c>
      <c r="I263" s="73">
        <v>7121</v>
      </c>
      <c r="J263" s="74">
        <f t="shared" si="74"/>
        <v>128178</v>
      </c>
      <c r="K263" s="74"/>
      <c r="L263" s="57">
        <f t="shared" si="75"/>
        <v>125614.44</v>
      </c>
      <c r="M263" s="57">
        <f t="shared" si="66"/>
        <v>2563.5599999999977</v>
      </c>
      <c r="N263" s="58" t="s">
        <v>100</v>
      </c>
      <c r="O263" s="58" t="s">
        <v>284</v>
      </c>
      <c r="V263" s="44"/>
    </row>
    <row r="264" spans="1:22" s="43" customFormat="1" ht="33">
      <c r="A264" s="51" t="s">
        <v>35</v>
      </c>
      <c r="B264" s="52" t="s">
        <v>92</v>
      </c>
      <c r="C264" s="52" t="s">
        <v>123</v>
      </c>
      <c r="D264" s="54" t="s">
        <v>196</v>
      </c>
      <c r="E264" s="53" t="s">
        <v>42</v>
      </c>
      <c r="F264" s="53" t="s">
        <v>14</v>
      </c>
      <c r="G264" s="54" t="s">
        <v>9</v>
      </c>
      <c r="H264" s="55">
        <f t="shared" ref="H264" si="87">H263</f>
        <v>18</v>
      </c>
      <c r="I264" s="56">
        <v>5325</v>
      </c>
      <c r="J264" s="57">
        <f t="shared" si="74"/>
        <v>95850</v>
      </c>
      <c r="K264" s="57"/>
      <c r="L264" s="57">
        <f t="shared" si="75"/>
        <v>93933</v>
      </c>
      <c r="M264" s="57">
        <f t="shared" si="66"/>
        <v>1917</v>
      </c>
      <c r="N264" s="58" t="s">
        <v>101</v>
      </c>
      <c r="O264" s="58" t="s">
        <v>26</v>
      </c>
    </row>
    <row r="265" spans="1:22" s="43" customFormat="1" ht="99">
      <c r="A265" s="51" t="s">
        <v>35</v>
      </c>
      <c r="B265" s="52" t="s">
        <v>92</v>
      </c>
      <c r="C265" s="52" t="s">
        <v>123</v>
      </c>
      <c r="D265" s="54" t="s">
        <v>197</v>
      </c>
      <c r="E265" s="53" t="s">
        <v>42</v>
      </c>
      <c r="F265" s="53" t="s">
        <v>14</v>
      </c>
      <c r="G265" s="54" t="s">
        <v>9</v>
      </c>
      <c r="H265" s="72">
        <v>18</v>
      </c>
      <c r="I265" s="73">
        <v>7121</v>
      </c>
      <c r="J265" s="74">
        <f t="shared" si="74"/>
        <v>128178</v>
      </c>
      <c r="K265" s="74"/>
      <c r="L265" s="57">
        <f t="shared" si="75"/>
        <v>125614.44</v>
      </c>
      <c r="M265" s="57">
        <f t="shared" si="66"/>
        <v>2563.5599999999977</v>
      </c>
      <c r="N265" s="58" t="s">
        <v>100</v>
      </c>
      <c r="O265" s="58" t="s">
        <v>284</v>
      </c>
      <c r="V265" s="44"/>
    </row>
    <row r="266" spans="1:22" s="43" customFormat="1" ht="33">
      <c r="A266" s="51" t="s">
        <v>35</v>
      </c>
      <c r="B266" s="52" t="s">
        <v>92</v>
      </c>
      <c r="C266" s="52" t="s">
        <v>123</v>
      </c>
      <c r="D266" s="54" t="s">
        <v>197</v>
      </c>
      <c r="E266" s="53" t="s">
        <v>42</v>
      </c>
      <c r="F266" s="53" t="s">
        <v>14</v>
      </c>
      <c r="G266" s="54" t="s">
        <v>9</v>
      </c>
      <c r="H266" s="55">
        <f t="shared" ref="H266" si="88">H265</f>
        <v>18</v>
      </c>
      <c r="I266" s="56">
        <v>5325</v>
      </c>
      <c r="J266" s="57">
        <f t="shared" si="74"/>
        <v>95850</v>
      </c>
      <c r="K266" s="57"/>
      <c r="L266" s="57">
        <f t="shared" si="75"/>
        <v>93933</v>
      </c>
      <c r="M266" s="57">
        <f t="shared" si="66"/>
        <v>1917</v>
      </c>
      <c r="N266" s="58" t="s">
        <v>101</v>
      </c>
      <c r="O266" s="58" t="s">
        <v>26</v>
      </c>
    </row>
    <row r="267" spans="1:22" s="43" customFormat="1" ht="99">
      <c r="A267" s="51" t="s">
        <v>35</v>
      </c>
      <c r="B267" s="52" t="s">
        <v>92</v>
      </c>
      <c r="C267" s="52" t="s">
        <v>123</v>
      </c>
      <c r="D267" s="54" t="s">
        <v>198</v>
      </c>
      <c r="E267" s="53" t="s">
        <v>42</v>
      </c>
      <c r="F267" s="53" t="s">
        <v>14</v>
      </c>
      <c r="G267" s="54" t="s">
        <v>9</v>
      </c>
      <c r="H267" s="72">
        <v>18</v>
      </c>
      <c r="I267" s="73">
        <v>7121</v>
      </c>
      <c r="J267" s="74">
        <f t="shared" si="74"/>
        <v>128178</v>
      </c>
      <c r="K267" s="74"/>
      <c r="L267" s="57">
        <f t="shared" si="75"/>
        <v>125614.44</v>
      </c>
      <c r="M267" s="57">
        <f t="shared" si="66"/>
        <v>2563.5599999999977</v>
      </c>
      <c r="N267" s="58" t="s">
        <v>100</v>
      </c>
      <c r="O267" s="58" t="s">
        <v>284</v>
      </c>
      <c r="V267" s="44"/>
    </row>
    <row r="268" spans="1:22" s="43" customFormat="1" ht="33">
      <c r="A268" s="51" t="s">
        <v>35</v>
      </c>
      <c r="B268" s="52" t="s">
        <v>92</v>
      </c>
      <c r="C268" s="52" t="s">
        <v>123</v>
      </c>
      <c r="D268" s="54" t="s">
        <v>198</v>
      </c>
      <c r="E268" s="53" t="s">
        <v>42</v>
      </c>
      <c r="F268" s="53" t="s">
        <v>14</v>
      </c>
      <c r="G268" s="54" t="s">
        <v>9</v>
      </c>
      <c r="H268" s="55">
        <f t="shared" ref="H268" si="89">H267</f>
        <v>18</v>
      </c>
      <c r="I268" s="56">
        <v>5325</v>
      </c>
      <c r="J268" s="57">
        <f t="shared" si="74"/>
        <v>95850</v>
      </c>
      <c r="K268" s="57"/>
      <c r="L268" s="57">
        <f t="shared" si="75"/>
        <v>93933</v>
      </c>
      <c r="M268" s="57">
        <f t="shared" si="66"/>
        <v>1917</v>
      </c>
      <c r="N268" s="58" t="s">
        <v>101</v>
      </c>
      <c r="O268" s="58" t="s">
        <v>26</v>
      </c>
    </row>
    <row r="269" spans="1:22" s="43" customFormat="1" ht="99">
      <c r="A269" s="51" t="s">
        <v>35</v>
      </c>
      <c r="B269" s="52" t="s">
        <v>92</v>
      </c>
      <c r="C269" s="52" t="s">
        <v>123</v>
      </c>
      <c r="D269" s="54" t="s">
        <v>199</v>
      </c>
      <c r="E269" s="53" t="s">
        <v>42</v>
      </c>
      <c r="F269" s="53" t="s">
        <v>14</v>
      </c>
      <c r="G269" s="54" t="s">
        <v>9</v>
      </c>
      <c r="H269" s="72">
        <v>18</v>
      </c>
      <c r="I269" s="73">
        <v>7121</v>
      </c>
      <c r="J269" s="74">
        <f t="shared" si="74"/>
        <v>128178</v>
      </c>
      <c r="K269" s="74"/>
      <c r="L269" s="57">
        <f t="shared" si="75"/>
        <v>125614.44</v>
      </c>
      <c r="M269" s="57">
        <f t="shared" si="66"/>
        <v>2563.5599999999977</v>
      </c>
      <c r="N269" s="58" t="s">
        <v>100</v>
      </c>
      <c r="O269" s="58" t="s">
        <v>284</v>
      </c>
      <c r="V269" s="44"/>
    </row>
    <row r="270" spans="1:22" s="43" customFormat="1" ht="33">
      <c r="A270" s="51" t="s">
        <v>35</v>
      </c>
      <c r="B270" s="52" t="s">
        <v>92</v>
      </c>
      <c r="C270" s="52" t="s">
        <v>123</v>
      </c>
      <c r="D270" s="54" t="s">
        <v>199</v>
      </c>
      <c r="E270" s="53" t="s">
        <v>42</v>
      </c>
      <c r="F270" s="53" t="s">
        <v>14</v>
      </c>
      <c r="G270" s="54" t="s">
        <v>9</v>
      </c>
      <c r="H270" s="55">
        <f t="shared" ref="H270" si="90">H269</f>
        <v>18</v>
      </c>
      <c r="I270" s="56">
        <v>5325</v>
      </c>
      <c r="J270" s="57">
        <f t="shared" si="74"/>
        <v>95850</v>
      </c>
      <c r="K270" s="57"/>
      <c r="L270" s="57">
        <f t="shared" si="75"/>
        <v>93933</v>
      </c>
      <c r="M270" s="57">
        <f t="shared" si="66"/>
        <v>1917</v>
      </c>
      <c r="N270" s="58" t="s">
        <v>101</v>
      </c>
      <c r="O270" s="58" t="s">
        <v>26</v>
      </c>
    </row>
    <row r="271" spans="1:22" s="43" customFormat="1" ht="99">
      <c r="A271" s="51" t="s">
        <v>35</v>
      </c>
      <c r="B271" s="52" t="s">
        <v>92</v>
      </c>
      <c r="C271" s="52" t="s">
        <v>123</v>
      </c>
      <c r="D271" s="54" t="s">
        <v>292</v>
      </c>
      <c r="E271" s="53" t="s">
        <v>42</v>
      </c>
      <c r="F271" s="53" t="s">
        <v>14</v>
      </c>
      <c r="G271" s="54" t="s">
        <v>9</v>
      </c>
      <c r="H271" s="72">
        <v>18</v>
      </c>
      <c r="I271" s="73">
        <v>7121</v>
      </c>
      <c r="J271" s="74">
        <f t="shared" si="74"/>
        <v>128178</v>
      </c>
      <c r="K271" s="74"/>
      <c r="L271" s="57">
        <f t="shared" si="75"/>
        <v>125614.44</v>
      </c>
      <c r="M271" s="57">
        <f t="shared" si="66"/>
        <v>2563.5599999999977</v>
      </c>
      <c r="N271" s="58" t="s">
        <v>100</v>
      </c>
      <c r="O271" s="58" t="s">
        <v>284</v>
      </c>
      <c r="V271" s="44"/>
    </row>
    <row r="272" spans="1:22" s="43" customFormat="1" ht="33">
      <c r="A272" s="51" t="s">
        <v>35</v>
      </c>
      <c r="B272" s="52" t="s">
        <v>92</v>
      </c>
      <c r="C272" s="52" t="s">
        <v>123</v>
      </c>
      <c r="D272" s="54" t="s">
        <v>292</v>
      </c>
      <c r="E272" s="53" t="s">
        <v>42</v>
      </c>
      <c r="F272" s="53" t="s">
        <v>14</v>
      </c>
      <c r="G272" s="54" t="s">
        <v>9</v>
      </c>
      <c r="H272" s="55">
        <f t="shared" ref="H272" si="91">H271</f>
        <v>18</v>
      </c>
      <c r="I272" s="56">
        <v>5325</v>
      </c>
      <c r="J272" s="57">
        <f t="shared" si="74"/>
        <v>95850</v>
      </c>
      <c r="K272" s="57"/>
      <c r="L272" s="57">
        <f t="shared" si="75"/>
        <v>93933</v>
      </c>
      <c r="M272" s="57">
        <f t="shared" si="66"/>
        <v>1917</v>
      </c>
      <c r="N272" s="58" t="s">
        <v>101</v>
      </c>
      <c r="O272" s="58" t="s">
        <v>26</v>
      </c>
    </row>
    <row r="273" spans="1:22" s="43" customFormat="1" ht="99">
      <c r="A273" s="129" t="s">
        <v>35</v>
      </c>
      <c r="B273" s="130" t="s">
        <v>92</v>
      </c>
      <c r="C273" s="130" t="s">
        <v>123</v>
      </c>
      <c r="D273" s="89" t="s">
        <v>293</v>
      </c>
      <c r="E273" s="88" t="s">
        <v>42</v>
      </c>
      <c r="F273" s="88" t="s">
        <v>14</v>
      </c>
      <c r="G273" s="89" t="s">
        <v>9</v>
      </c>
      <c r="H273" s="131">
        <v>18</v>
      </c>
      <c r="I273" s="132">
        <v>7121</v>
      </c>
      <c r="J273" s="133">
        <f t="shared" si="74"/>
        <v>128178</v>
      </c>
      <c r="K273" s="133"/>
      <c r="L273" s="134">
        <f t="shared" si="75"/>
        <v>125614.44</v>
      </c>
      <c r="M273" s="134">
        <f t="shared" si="66"/>
        <v>2563.5599999999977</v>
      </c>
      <c r="N273" s="90" t="s">
        <v>100</v>
      </c>
      <c r="O273" s="90" t="s">
        <v>284</v>
      </c>
      <c r="V273" s="44"/>
    </row>
    <row r="274" spans="1:22" s="43" customFormat="1" ht="33">
      <c r="A274" s="51" t="s">
        <v>35</v>
      </c>
      <c r="B274" s="130" t="s">
        <v>92</v>
      </c>
      <c r="C274" s="130" t="s">
        <v>123</v>
      </c>
      <c r="D274" s="89" t="s">
        <v>293</v>
      </c>
      <c r="E274" s="88" t="s">
        <v>42</v>
      </c>
      <c r="F274" s="88" t="s">
        <v>14</v>
      </c>
      <c r="G274" s="89" t="s">
        <v>9</v>
      </c>
      <c r="H274" s="135">
        <f t="shared" ref="H274" si="92">H273</f>
        <v>18</v>
      </c>
      <c r="I274" s="136">
        <v>5325</v>
      </c>
      <c r="J274" s="134">
        <f t="shared" si="74"/>
        <v>95850</v>
      </c>
      <c r="K274" s="134"/>
      <c r="L274" s="134">
        <f t="shared" si="75"/>
        <v>93933</v>
      </c>
      <c r="M274" s="134">
        <f t="shared" si="66"/>
        <v>1917</v>
      </c>
      <c r="N274" s="90" t="s">
        <v>101</v>
      </c>
      <c r="O274" s="90" t="s">
        <v>26</v>
      </c>
    </row>
    <row r="275" spans="1:22" s="43" customFormat="1" ht="99">
      <c r="A275" s="51" t="s">
        <v>35</v>
      </c>
      <c r="B275" s="52" t="s">
        <v>92</v>
      </c>
      <c r="C275" s="52" t="s">
        <v>123</v>
      </c>
      <c r="D275" s="54" t="s">
        <v>294</v>
      </c>
      <c r="E275" s="53" t="s">
        <v>42</v>
      </c>
      <c r="F275" s="53" t="s">
        <v>14</v>
      </c>
      <c r="G275" s="54" t="s">
        <v>9</v>
      </c>
      <c r="H275" s="72">
        <v>18</v>
      </c>
      <c r="I275" s="73">
        <v>7121</v>
      </c>
      <c r="J275" s="74">
        <f t="shared" si="74"/>
        <v>128178</v>
      </c>
      <c r="K275" s="74"/>
      <c r="L275" s="57">
        <f t="shared" si="75"/>
        <v>125614.44</v>
      </c>
      <c r="M275" s="57">
        <f t="shared" si="66"/>
        <v>2563.5599999999977</v>
      </c>
      <c r="N275" s="58" t="s">
        <v>100</v>
      </c>
      <c r="O275" s="58" t="s">
        <v>284</v>
      </c>
      <c r="V275" s="44"/>
    </row>
    <row r="276" spans="1:22" s="43" customFormat="1" ht="33">
      <c r="A276" s="51" t="s">
        <v>35</v>
      </c>
      <c r="B276" s="52" t="s">
        <v>92</v>
      </c>
      <c r="C276" s="52" t="s">
        <v>123</v>
      </c>
      <c r="D276" s="54" t="s">
        <v>294</v>
      </c>
      <c r="E276" s="53" t="s">
        <v>42</v>
      </c>
      <c r="F276" s="53" t="s">
        <v>14</v>
      </c>
      <c r="G276" s="54" t="s">
        <v>9</v>
      </c>
      <c r="H276" s="55">
        <f t="shared" ref="H276" si="93">H275</f>
        <v>18</v>
      </c>
      <c r="I276" s="56">
        <v>5325</v>
      </c>
      <c r="J276" s="57">
        <f t="shared" si="74"/>
        <v>95850</v>
      </c>
      <c r="K276" s="57"/>
      <c r="L276" s="57">
        <f t="shared" si="75"/>
        <v>93933</v>
      </c>
      <c r="M276" s="57">
        <f t="shared" ref="M276:M337" si="94">J276-L276</f>
        <v>1917</v>
      </c>
      <c r="N276" s="58" t="s">
        <v>101</v>
      </c>
      <c r="O276" s="58" t="s">
        <v>26</v>
      </c>
    </row>
    <row r="277" spans="1:22" s="43" customFormat="1" ht="99">
      <c r="A277" s="51" t="s">
        <v>35</v>
      </c>
      <c r="B277" s="52" t="s">
        <v>92</v>
      </c>
      <c r="C277" s="52" t="s">
        <v>123</v>
      </c>
      <c r="D277" s="54" t="s">
        <v>295</v>
      </c>
      <c r="E277" s="53" t="s">
        <v>42</v>
      </c>
      <c r="F277" s="53" t="s">
        <v>14</v>
      </c>
      <c r="G277" s="54" t="s">
        <v>9</v>
      </c>
      <c r="H277" s="72">
        <v>18</v>
      </c>
      <c r="I277" s="73">
        <v>7121</v>
      </c>
      <c r="J277" s="74">
        <f t="shared" si="74"/>
        <v>128178</v>
      </c>
      <c r="K277" s="74"/>
      <c r="L277" s="57">
        <f t="shared" si="75"/>
        <v>125614.44</v>
      </c>
      <c r="M277" s="57">
        <f t="shared" si="94"/>
        <v>2563.5599999999977</v>
      </c>
      <c r="N277" s="58" t="s">
        <v>100</v>
      </c>
      <c r="O277" s="58" t="s">
        <v>284</v>
      </c>
      <c r="V277" s="44"/>
    </row>
    <row r="278" spans="1:22" s="43" customFormat="1" ht="33">
      <c r="A278" s="51" t="s">
        <v>35</v>
      </c>
      <c r="B278" s="52" t="s">
        <v>92</v>
      </c>
      <c r="C278" s="52" t="s">
        <v>123</v>
      </c>
      <c r="D278" s="54" t="s">
        <v>295</v>
      </c>
      <c r="E278" s="53" t="s">
        <v>42</v>
      </c>
      <c r="F278" s="53" t="s">
        <v>14</v>
      </c>
      <c r="G278" s="54" t="s">
        <v>9</v>
      </c>
      <c r="H278" s="55">
        <f t="shared" ref="H278" si="95">H277</f>
        <v>18</v>
      </c>
      <c r="I278" s="56">
        <v>5325</v>
      </c>
      <c r="J278" s="57">
        <f t="shared" si="74"/>
        <v>95850</v>
      </c>
      <c r="K278" s="57"/>
      <c r="L278" s="57">
        <f t="shared" si="75"/>
        <v>93933</v>
      </c>
      <c r="M278" s="57">
        <f t="shared" si="94"/>
        <v>1917</v>
      </c>
      <c r="N278" s="58" t="s">
        <v>101</v>
      </c>
      <c r="O278" s="58" t="s">
        <v>26</v>
      </c>
    </row>
    <row r="279" spans="1:22" s="43" customFormat="1" ht="99">
      <c r="A279" s="51" t="s">
        <v>35</v>
      </c>
      <c r="B279" s="52" t="s">
        <v>92</v>
      </c>
      <c r="C279" s="52" t="s">
        <v>123</v>
      </c>
      <c r="D279" s="54" t="s">
        <v>296</v>
      </c>
      <c r="E279" s="53" t="s">
        <v>42</v>
      </c>
      <c r="F279" s="53" t="s">
        <v>14</v>
      </c>
      <c r="G279" s="54" t="s">
        <v>9</v>
      </c>
      <c r="H279" s="72">
        <v>18</v>
      </c>
      <c r="I279" s="73">
        <v>7121</v>
      </c>
      <c r="J279" s="74">
        <f t="shared" si="74"/>
        <v>128178</v>
      </c>
      <c r="K279" s="74"/>
      <c r="L279" s="57">
        <f t="shared" si="75"/>
        <v>125614.44</v>
      </c>
      <c r="M279" s="57">
        <f t="shared" si="94"/>
        <v>2563.5599999999977</v>
      </c>
      <c r="N279" s="58" t="s">
        <v>100</v>
      </c>
      <c r="O279" s="58" t="s">
        <v>284</v>
      </c>
      <c r="V279" s="44"/>
    </row>
    <row r="280" spans="1:22" s="43" customFormat="1" ht="33">
      <c r="A280" s="51" t="s">
        <v>35</v>
      </c>
      <c r="B280" s="52" t="s">
        <v>92</v>
      </c>
      <c r="C280" s="52" t="s">
        <v>123</v>
      </c>
      <c r="D280" s="54" t="s">
        <v>296</v>
      </c>
      <c r="E280" s="53" t="s">
        <v>42</v>
      </c>
      <c r="F280" s="53" t="s">
        <v>14</v>
      </c>
      <c r="G280" s="54" t="s">
        <v>9</v>
      </c>
      <c r="H280" s="55">
        <f t="shared" ref="H280" si="96">H279</f>
        <v>18</v>
      </c>
      <c r="I280" s="56">
        <v>5325</v>
      </c>
      <c r="J280" s="57">
        <f t="shared" si="74"/>
        <v>95850</v>
      </c>
      <c r="K280" s="57"/>
      <c r="L280" s="57">
        <f t="shared" si="75"/>
        <v>93933</v>
      </c>
      <c r="M280" s="57">
        <f t="shared" si="94"/>
        <v>1917</v>
      </c>
      <c r="N280" s="58" t="s">
        <v>101</v>
      </c>
      <c r="O280" s="58" t="s">
        <v>26</v>
      </c>
    </row>
    <row r="281" spans="1:22" s="43" customFormat="1" ht="99">
      <c r="A281" s="51" t="s">
        <v>35</v>
      </c>
      <c r="B281" s="52" t="s">
        <v>92</v>
      </c>
      <c r="C281" s="52" t="s">
        <v>123</v>
      </c>
      <c r="D281" s="54" t="s">
        <v>297</v>
      </c>
      <c r="E281" s="53" t="s">
        <v>42</v>
      </c>
      <c r="F281" s="53" t="s">
        <v>14</v>
      </c>
      <c r="G281" s="54" t="s">
        <v>9</v>
      </c>
      <c r="H281" s="72">
        <v>18</v>
      </c>
      <c r="I281" s="73">
        <v>7121</v>
      </c>
      <c r="J281" s="74">
        <f t="shared" ref="J281:J282" si="97">H281*I281</f>
        <v>128178</v>
      </c>
      <c r="K281" s="74"/>
      <c r="L281" s="57">
        <f t="shared" si="75"/>
        <v>125614.44</v>
      </c>
      <c r="M281" s="57">
        <f t="shared" ref="M281:M282" si="98">J281-L281</f>
        <v>2563.5599999999977</v>
      </c>
      <c r="N281" s="58" t="s">
        <v>100</v>
      </c>
      <c r="O281" s="58" t="s">
        <v>284</v>
      </c>
      <c r="V281" s="44"/>
    </row>
    <row r="282" spans="1:22" s="43" customFormat="1" ht="33">
      <c r="A282" s="51" t="s">
        <v>35</v>
      </c>
      <c r="B282" s="52" t="s">
        <v>92</v>
      </c>
      <c r="C282" s="52" t="s">
        <v>123</v>
      </c>
      <c r="D282" s="54" t="s">
        <v>297</v>
      </c>
      <c r="E282" s="53" t="s">
        <v>42</v>
      </c>
      <c r="F282" s="53" t="s">
        <v>14</v>
      </c>
      <c r="G282" s="54" t="s">
        <v>9</v>
      </c>
      <c r="H282" s="55">
        <f t="shared" ref="H282:H284" si="99">H281</f>
        <v>18</v>
      </c>
      <c r="I282" s="56">
        <v>5325</v>
      </c>
      <c r="J282" s="57">
        <f t="shared" si="97"/>
        <v>95850</v>
      </c>
      <c r="K282" s="57"/>
      <c r="L282" s="57">
        <f t="shared" si="75"/>
        <v>93933</v>
      </c>
      <c r="M282" s="57">
        <f t="shared" si="98"/>
        <v>1917</v>
      </c>
      <c r="N282" s="58" t="s">
        <v>101</v>
      </c>
      <c r="O282" s="58" t="s">
        <v>26</v>
      </c>
    </row>
    <row r="283" spans="1:22" s="43" customFormat="1" ht="99">
      <c r="A283" s="51" t="s">
        <v>35</v>
      </c>
      <c r="B283" s="52" t="s">
        <v>92</v>
      </c>
      <c r="C283" s="52" t="s">
        <v>123</v>
      </c>
      <c r="D283" s="54" t="s">
        <v>298</v>
      </c>
      <c r="E283" s="53" t="s">
        <v>42</v>
      </c>
      <c r="F283" s="53" t="s">
        <v>14</v>
      </c>
      <c r="G283" s="54" t="s">
        <v>9</v>
      </c>
      <c r="H283" s="72">
        <v>18</v>
      </c>
      <c r="I283" s="73">
        <v>7121</v>
      </c>
      <c r="J283" s="74">
        <f t="shared" ref="J283:J284" si="100">H283*I283</f>
        <v>128178</v>
      </c>
      <c r="K283" s="74"/>
      <c r="L283" s="57">
        <f t="shared" si="75"/>
        <v>125614.44</v>
      </c>
      <c r="M283" s="57">
        <f t="shared" ref="M283:M284" si="101">J283-L283</f>
        <v>2563.5599999999977</v>
      </c>
      <c r="N283" s="58" t="s">
        <v>100</v>
      </c>
      <c r="O283" s="58" t="s">
        <v>284</v>
      </c>
      <c r="V283" s="44"/>
    </row>
    <row r="284" spans="1:22" s="43" customFormat="1" ht="33">
      <c r="A284" s="51" t="s">
        <v>35</v>
      </c>
      <c r="B284" s="52" t="s">
        <v>92</v>
      </c>
      <c r="C284" s="52" t="s">
        <v>123</v>
      </c>
      <c r="D284" s="54" t="s">
        <v>298</v>
      </c>
      <c r="E284" s="53" t="s">
        <v>42</v>
      </c>
      <c r="F284" s="53" t="s">
        <v>14</v>
      </c>
      <c r="G284" s="54" t="s">
        <v>9</v>
      </c>
      <c r="H284" s="55">
        <f t="shared" si="99"/>
        <v>18</v>
      </c>
      <c r="I284" s="56">
        <v>5325</v>
      </c>
      <c r="J284" s="57">
        <f t="shared" si="100"/>
        <v>95850</v>
      </c>
      <c r="K284" s="57"/>
      <c r="L284" s="57">
        <f t="shared" si="75"/>
        <v>93933</v>
      </c>
      <c r="M284" s="57">
        <f t="shared" si="101"/>
        <v>1917</v>
      </c>
      <c r="N284" s="58" t="s">
        <v>101</v>
      </c>
      <c r="O284" s="58" t="s">
        <v>26</v>
      </c>
    </row>
    <row r="285" spans="1:22" s="43" customFormat="1" ht="99">
      <c r="A285" s="51" t="s">
        <v>35</v>
      </c>
      <c r="B285" s="52" t="s">
        <v>92</v>
      </c>
      <c r="C285" s="52" t="s">
        <v>123</v>
      </c>
      <c r="D285" s="54" t="s">
        <v>185</v>
      </c>
      <c r="E285" s="53" t="s">
        <v>42</v>
      </c>
      <c r="F285" s="53" t="s">
        <v>14</v>
      </c>
      <c r="G285" s="54" t="s">
        <v>9</v>
      </c>
      <c r="H285" s="72">
        <v>18</v>
      </c>
      <c r="I285" s="73">
        <v>7121</v>
      </c>
      <c r="J285" s="74">
        <f t="shared" ref="J285:J326" si="102">H285*I285</f>
        <v>128178</v>
      </c>
      <c r="K285" s="74"/>
      <c r="L285" s="57">
        <f t="shared" si="75"/>
        <v>125614.44</v>
      </c>
      <c r="M285" s="57">
        <f t="shared" si="94"/>
        <v>2563.5599999999977</v>
      </c>
      <c r="N285" s="58" t="s">
        <v>102</v>
      </c>
      <c r="O285" s="58" t="s">
        <v>285</v>
      </c>
      <c r="V285" s="44"/>
    </row>
    <row r="286" spans="1:22" s="43" customFormat="1" ht="33">
      <c r="A286" s="51" t="s">
        <v>35</v>
      </c>
      <c r="B286" s="52" t="s">
        <v>92</v>
      </c>
      <c r="C286" s="52" t="s">
        <v>123</v>
      </c>
      <c r="D286" s="54" t="s">
        <v>185</v>
      </c>
      <c r="E286" s="53" t="s">
        <v>42</v>
      </c>
      <c r="F286" s="53" t="s">
        <v>14</v>
      </c>
      <c r="G286" s="54" t="s">
        <v>9</v>
      </c>
      <c r="H286" s="55">
        <f>H285</f>
        <v>18</v>
      </c>
      <c r="I286" s="56">
        <v>5325</v>
      </c>
      <c r="J286" s="57">
        <f t="shared" si="102"/>
        <v>95850</v>
      </c>
      <c r="K286" s="57"/>
      <c r="L286" s="57">
        <f t="shared" si="75"/>
        <v>93933</v>
      </c>
      <c r="M286" s="57">
        <f t="shared" si="94"/>
        <v>1917</v>
      </c>
      <c r="N286" s="58" t="s">
        <v>103</v>
      </c>
      <c r="O286" s="58" t="s">
        <v>26</v>
      </c>
    </row>
    <row r="287" spans="1:22" s="43" customFormat="1" ht="99">
      <c r="A287" s="51" t="s">
        <v>35</v>
      </c>
      <c r="B287" s="52" t="s">
        <v>92</v>
      </c>
      <c r="C287" s="52" t="s">
        <v>123</v>
      </c>
      <c r="D287" s="54" t="s">
        <v>186</v>
      </c>
      <c r="E287" s="53" t="s">
        <v>42</v>
      </c>
      <c r="F287" s="53" t="s">
        <v>14</v>
      </c>
      <c r="G287" s="54" t="s">
        <v>9</v>
      </c>
      <c r="H287" s="72">
        <v>18</v>
      </c>
      <c r="I287" s="73">
        <v>7121</v>
      </c>
      <c r="J287" s="74">
        <f t="shared" si="102"/>
        <v>128178</v>
      </c>
      <c r="K287" s="74"/>
      <c r="L287" s="57">
        <f t="shared" si="75"/>
        <v>125614.44</v>
      </c>
      <c r="M287" s="57">
        <f t="shared" si="94"/>
        <v>2563.5599999999977</v>
      </c>
      <c r="N287" s="58" t="s">
        <v>102</v>
      </c>
      <c r="O287" s="58" t="s">
        <v>285</v>
      </c>
      <c r="V287" s="44"/>
    </row>
    <row r="288" spans="1:22" s="43" customFormat="1" ht="33">
      <c r="A288" s="51" t="s">
        <v>35</v>
      </c>
      <c r="B288" s="52" t="s">
        <v>92</v>
      </c>
      <c r="C288" s="52" t="s">
        <v>123</v>
      </c>
      <c r="D288" s="54" t="s">
        <v>186</v>
      </c>
      <c r="E288" s="53" t="s">
        <v>42</v>
      </c>
      <c r="F288" s="53" t="s">
        <v>14</v>
      </c>
      <c r="G288" s="54" t="s">
        <v>9</v>
      </c>
      <c r="H288" s="55">
        <f t="shared" ref="H288" si="103">H287</f>
        <v>18</v>
      </c>
      <c r="I288" s="56">
        <v>5325</v>
      </c>
      <c r="J288" s="57">
        <f t="shared" si="102"/>
        <v>95850</v>
      </c>
      <c r="K288" s="57"/>
      <c r="L288" s="57">
        <f t="shared" si="75"/>
        <v>93933</v>
      </c>
      <c r="M288" s="57">
        <f t="shared" si="94"/>
        <v>1917</v>
      </c>
      <c r="N288" s="58" t="s">
        <v>103</v>
      </c>
      <c r="O288" s="58" t="s">
        <v>26</v>
      </c>
    </row>
    <row r="289" spans="1:22" s="43" customFormat="1" ht="99">
      <c r="A289" s="51" t="s">
        <v>35</v>
      </c>
      <c r="B289" s="52" t="s">
        <v>92</v>
      </c>
      <c r="C289" s="52" t="s">
        <v>123</v>
      </c>
      <c r="D289" s="54" t="s">
        <v>187</v>
      </c>
      <c r="E289" s="53" t="s">
        <v>42</v>
      </c>
      <c r="F289" s="53" t="s">
        <v>14</v>
      </c>
      <c r="G289" s="54" t="s">
        <v>9</v>
      </c>
      <c r="H289" s="72">
        <v>18</v>
      </c>
      <c r="I289" s="73">
        <v>7121</v>
      </c>
      <c r="J289" s="74">
        <f t="shared" si="102"/>
        <v>128178</v>
      </c>
      <c r="K289" s="74"/>
      <c r="L289" s="57">
        <f t="shared" si="75"/>
        <v>125614.44</v>
      </c>
      <c r="M289" s="57">
        <f t="shared" si="94"/>
        <v>2563.5599999999977</v>
      </c>
      <c r="N289" s="58" t="s">
        <v>102</v>
      </c>
      <c r="O289" s="58" t="s">
        <v>285</v>
      </c>
      <c r="V289" s="44"/>
    </row>
    <row r="290" spans="1:22" s="43" customFormat="1" ht="33">
      <c r="A290" s="51" t="s">
        <v>35</v>
      </c>
      <c r="B290" s="52" t="s">
        <v>92</v>
      </c>
      <c r="C290" s="52" t="s">
        <v>123</v>
      </c>
      <c r="D290" s="54" t="s">
        <v>187</v>
      </c>
      <c r="E290" s="53" t="s">
        <v>42</v>
      </c>
      <c r="F290" s="53" t="s">
        <v>14</v>
      </c>
      <c r="G290" s="54" t="s">
        <v>9</v>
      </c>
      <c r="H290" s="55">
        <f t="shared" ref="H290" si="104">H289</f>
        <v>18</v>
      </c>
      <c r="I290" s="56">
        <v>5325</v>
      </c>
      <c r="J290" s="57">
        <f t="shared" si="102"/>
        <v>95850</v>
      </c>
      <c r="K290" s="57"/>
      <c r="L290" s="57">
        <f t="shared" si="75"/>
        <v>93933</v>
      </c>
      <c r="M290" s="57">
        <f t="shared" si="94"/>
        <v>1917</v>
      </c>
      <c r="N290" s="58" t="s">
        <v>103</v>
      </c>
      <c r="O290" s="58" t="s">
        <v>26</v>
      </c>
    </row>
    <row r="291" spans="1:22" s="43" customFormat="1" ht="99">
      <c r="A291" s="51" t="s">
        <v>35</v>
      </c>
      <c r="B291" s="52" t="s">
        <v>92</v>
      </c>
      <c r="C291" s="52" t="s">
        <v>123</v>
      </c>
      <c r="D291" s="54" t="s">
        <v>188</v>
      </c>
      <c r="E291" s="53" t="s">
        <v>42</v>
      </c>
      <c r="F291" s="53" t="s">
        <v>14</v>
      </c>
      <c r="G291" s="54" t="s">
        <v>9</v>
      </c>
      <c r="H291" s="72">
        <v>18</v>
      </c>
      <c r="I291" s="73">
        <v>7121</v>
      </c>
      <c r="J291" s="74">
        <f t="shared" si="102"/>
        <v>128178</v>
      </c>
      <c r="K291" s="74"/>
      <c r="L291" s="57">
        <f t="shared" si="75"/>
        <v>125614.44</v>
      </c>
      <c r="M291" s="57">
        <f t="shared" si="94"/>
        <v>2563.5599999999977</v>
      </c>
      <c r="N291" s="58" t="s">
        <v>102</v>
      </c>
      <c r="O291" s="58" t="s">
        <v>285</v>
      </c>
      <c r="V291" s="44"/>
    </row>
    <row r="292" spans="1:22" s="43" customFormat="1" ht="33">
      <c r="A292" s="51" t="s">
        <v>35</v>
      </c>
      <c r="B292" s="52" t="s">
        <v>92</v>
      </c>
      <c r="C292" s="52" t="s">
        <v>123</v>
      </c>
      <c r="D292" s="54" t="s">
        <v>188</v>
      </c>
      <c r="E292" s="53" t="s">
        <v>42</v>
      </c>
      <c r="F292" s="53" t="s">
        <v>14</v>
      </c>
      <c r="G292" s="54" t="s">
        <v>9</v>
      </c>
      <c r="H292" s="55">
        <f t="shared" ref="H292" si="105">H291</f>
        <v>18</v>
      </c>
      <c r="I292" s="56">
        <v>5325</v>
      </c>
      <c r="J292" s="57">
        <f t="shared" si="102"/>
        <v>95850</v>
      </c>
      <c r="K292" s="57"/>
      <c r="L292" s="57">
        <f t="shared" si="75"/>
        <v>93933</v>
      </c>
      <c r="M292" s="57">
        <f t="shared" si="94"/>
        <v>1917</v>
      </c>
      <c r="N292" s="58" t="s">
        <v>103</v>
      </c>
      <c r="O292" s="58" t="s">
        <v>26</v>
      </c>
    </row>
    <row r="293" spans="1:22" s="43" customFormat="1" ht="99">
      <c r="A293" s="51" t="s">
        <v>35</v>
      </c>
      <c r="B293" s="52" t="s">
        <v>92</v>
      </c>
      <c r="C293" s="52" t="s">
        <v>123</v>
      </c>
      <c r="D293" s="54" t="s">
        <v>189</v>
      </c>
      <c r="E293" s="53" t="s">
        <v>42</v>
      </c>
      <c r="F293" s="53" t="s">
        <v>14</v>
      </c>
      <c r="G293" s="54" t="s">
        <v>9</v>
      </c>
      <c r="H293" s="72">
        <v>18</v>
      </c>
      <c r="I293" s="73">
        <v>7121</v>
      </c>
      <c r="J293" s="74">
        <f t="shared" si="102"/>
        <v>128178</v>
      </c>
      <c r="K293" s="74"/>
      <c r="L293" s="57">
        <f t="shared" si="75"/>
        <v>125614.44</v>
      </c>
      <c r="M293" s="57">
        <f t="shared" si="94"/>
        <v>2563.5599999999977</v>
      </c>
      <c r="N293" s="58" t="s">
        <v>102</v>
      </c>
      <c r="O293" s="58" t="s">
        <v>285</v>
      </c>
      <c r="V293" s="44"/>
    </row>
    <row r="294" spans="1:22" s="43" customFormat="1" ht="33">
      <c r="A294" s="51" t="s">
        <v>35</v>
      </c>
      <c r="B294" s="52" t="s">
        <v>92</v>
      </c>
      <c r="C294" s="52" t="s">
        <v>123</v>
      </c>
      <c r="D294" s="54" t="s">
        <v>189</v>
      </c>
      <c r="E294" s="53" t="s">
        <v>42</v>
      </c>
      <c r="F294" s="53" t="s">
        <v>14</v>
      </c>
      <c r="G294" s="54" t="s">
        <v>9</v>
      </c>
      <c r="H294" s="55">
        <f t="shared" ref="H294" si="106">H293</f>
        <v>18</v>
      </c>
      <c r="I294" s="56">
        <v>5325</v>
      </c>
      <c r="J294" s="57">
        <f t="shared" si="102"/>
        <v>95850</v>
      </c>
      <c r="K294" s="57"/>
      <c r="L294" s="57">
        <f t="shared" si="75"/>
        <v>93933</v>
      </c>
      <c r="M294" s="57">
        <f t="shared" si="94"/>
        <v>1917</v>
      </c>
      <c r="N294" s="58" t="s">
        <v>103</v>
      </c>
      <c r="O294" s="58" t="s">
        <v>26</v>
      </c>
    </row>
    <row r="295" spans="1:22" s="43" customFormat="1" ht="99">
      <c r="A295" s="51" t="s">
        <v>35</v>
      </c>
      <c r="B295" s="52" t="s">
        <v>92</v>
      </c>
      <c r="C295" s="52" t="s">
        <v>123</v>
      </c>
      <c r="D295" s="54" t="s">
        <v>190</v>
      </c>
      <c r="E295" s="53" t="s">
        <v>42</v>
      </c>
      <c r="F295" s="53" t="s">
        <v>14</v>
      </c>
      <c r="G295" s="54" t="s">
        <v>9</v>
      </c>
      <c r="H295" s="72">
        <v>18</v>
      </c>
      <c r="I295" s="73">
        <v>7121</v>
      </c>
      <c r="J295" s="74">
        <f t="shared" si="102"/>
        <v>128178</v>
      </c>
      <c r="K295" s="74"/>
      <c r="L295" s="57">
        <f t="shared" si="75"/>
        <v>125614.44</v>
      </c>
      <c r="M295" s="57">
        <f t="shared" si="94"/>
        <v>2563.5599999999977</v>
      </c>
      <c r="N295" s="58" t="s">
        <v>102</v>
      </c>
      <c r="O295" s="58" t="s">
        <v>285</v>
      </c>
      <c r="V295" s="44"/>
    </row>
    <row r="296" spans="1:22" s="43" customFormat="1" ht="33">
      <c r="A296" s="51" t="s">
        <v>35</v>
      </c>
      <c r="B296" s="52" t="s">
        <v>92</v>
      </c>
      <c r="C296" s="52" t="s">
        <v>123</v>
      </c>
      <c r="D296" s="54" t="s">
        <v>190</v>
      </c>
      <c r="E296" s="53" t="s">
        <v>42</v>
      </c>
      <c r="F296" s="53" t="s">
        <v>14</v>
      </c>
      <c r="G296" s="54" t="s">
        <v>9</v>
      </c>
      <c r="H296" s="55">
        <f t="shared" ref="H296" si="107">H295</f>
        <v>18</v>
      </c>
      <c r="I296" s="56">
        <v>5325</v>
      </c>
      <c r="J296" s="57">
        <f t="shared" si="102"/>
        <v>95850</v>
      </c>
      <c r="K296" s="57"/>
      <c r="L296" s="57">
        <f t="shared" si="75"/>
        <v>93933</v>
      </c>
      <c r="M296" s="57">
        <f t="shared" si="94"/>
        <v>1917</v>
      </c>
      <c r="N296" s="58" t="s">
        <v>103</v>
      </c>
      <c r="O296" s="58" t="s">
        <v>26</v>
      </c>
    </row>
    <row r="297" spans="1:22" s="43" customFormat="1" ht="99">
      <c r="A297" s="51" t="s">
        <v>35</v>
      </c>
      <c r="B297" s="52" t="s">
        <v>92</v>
      </c>
      <c r="C297" s="52" t="s">
        <v>123</v>
      </c>
      <c r="D297" s="54" t="s">
        <v>191</v>
      </c>
      <c r="E297" s="53" t="s">
        <v>42</v>
      </c>
      <c r="F297" s="53" t="s">
        <v>14</v>
      </c>
      <c r="G297" s="54" t="s">
        <v>9</v>
      </c>
      <c r="H297" s="72">
        <v>18</v>
      </c>
      <c r="I297" s="73">
        <v>7121</v>
      </c>
      <c r="J297" s="74">
        <f t="shared" si="102"/>
        <v>128178</v>
      </c>
      <c r="K297" s="74"/>
      <c r="L297" s="57">
        <f t="shared" si="75"/>
        <v>125614.44</v>
      </c>
      <c r="M297" s="57">
        <f t="shared" si="94"/>
        <v>2563.5599999999977</v>
      </c>
      <c r="N297" s="58" t="s">
        <v>102</v>
      </c>
      <c r="O297" s="58" t="s">
        <v>285</v>
      </c>
      <c r="V297" s="44"/>
    </row>
    <row r="298" spans="1:22" s="43" customFormat="1" ht="33">
      <c r="A298" s="51" t="s">
        <v>35</v>
      </c>
      <c r="B298" s="52" t="s">
        <v>92</v>
      </c>
      <c r="C298" s="52" t="s">
        <v>123</v>
      </c>
      <c r="D298" s="54" t="s">
        <v>191</v>
      </c>
      <c r="E298" s="53" t="s">
        <v>42</v>
      </c>
      <c r="F298" s="53" t="s">
        <v>14</v>
      </c>
      <c r="G298" s="54" t="s">
        <v>9</v>
      </c>
      <c r="H298" s="55">
        <f t="shared" ref="H298" si="108">H297</f>
        <v>18</v>
      </c>
      <c r="I298" s="56">
        <v>5325</v>
      </c>
      <c r="J298" s="57">
        <f t="shared" si="102"/>
        <v>95850</v>
      </c>
      <c r="K298" s="57"/>
      <c r="L298" s="57">
        <f t="shared" si="75"/>
        <v>93933</v>
      </c>
      <c r="M298" s="57">
        <f t="shared" si="94"/>
        <v>1917</v>
      </c>
      <c r="N298" s="58" t="s">
        <v>103</v>
      </c>
      <c r="O298" s="58" t="s">
        <v>26</v>
      </c>
    </row>
    <row r="299" spans="1:22" s="43" customFormat="1" ht="99">
      <c r="A299" s="51" t="s">
        <v>35</v>
      </c>
      <c r="B299" s="52" t="s">
        <v>92</v>
      </c>
      <c r="C299" s="52" t="s">
        <v>123</v>
      </c>
      <c r="D299" s="54" t="s">
        <v>192</v>
      </c>
      <c r="E299" s="53" t="s">
        <v>42</v>
      </c>
      <c r="F299" s="53" t="s">
        <v>14</v>
      </c>
      <c r="G299" s="54" t="s">
        <v>9</v>
      </c>
      <c r="H299" s="72">
        <v>18</v>
      </c>
      <c r="I299" s="73">
        <v>7121</v>
      </c>
      <c r="J299" s="74">
        <f t="shared" si="102"/>
        <v>128178</v>
      </c>
      <c r="K299" s="74"/>
      <c r="L299" s="57">
        <f t="shared" si="75"/>
        <v>125614.44</v>
      </c>
      <c r="M299" s="57">
        <f t="shared" si="94"/>
        <v>2563.5599999999977</v>
      </c>
      <c r="N299" s="58" t="s">
        <v>102</v>
      </c>
      <c r="O299" s="58" t="s">
        <v>285</v>
      </c>
      <c r="V299" s="44"/>
    </row>
    <row r="300" spans="1:22" s="43" customFormat="1" ht="33">
      <c r="A300" s="51" t="s">
        <v>35</v>
      </c>
      <c r="B300" s="52" t="s">
        <v>92</v>
      </c>
      <c r="C300" s="52" t="s">
        <v>123</v>
      </c>
      <c r="D300" s="54" t="s">
        <v>192</v>
      </c>
      <c r="E300" s="53" t="s">
        <v>42</v>
      </c>
      <c r="F300" s="53" t="s">
        <v>14</v>
      </c>
      <c r="G300" s="54" t="s">
        <v>9</v>
      </c>
      <c r="H300" s="55">
        <f t="shared" ref="H300" si="109">H299</f>
        <v>18</v>
      </c>
      <c r="I300" s="56">
        <v>5325</v>
      </c>
      <c r="J300" s="57">
        <f t="shared" si="102"/>
        <v>95850</v>
      </c>
      <c r="K300" s="57"/>
      <c r="L300" s="57">
        <f t="shared" si="75"/>
        <v>93933</v>
      </c>
      <c r="M300" s="57">
        <f t="shared" si="94"/>
        <v>1917</v>
      </c>
      <c r="N300" s="58" t="s">
        <v>103</v>
      </c>
      <c r="O300" s="58" t="s">
        <v>26</v>
      </c>
    </row>
    <row r="301" spans="1:22" s="43" customFormat="1" ht="99">
      <c r="A301" s="51" t="s">
        <v>35</v>
      </c>
      <c r="B301" s="52" t="s">
        <v>92</v>
      </c>
      <c r="C301" s="52" t="s">
        <v>123</v>
      </c>
      <c r="D301" s="54" t="s">
        <v>193</v>
      </c>
      <c r="E301" s="53" t="s">
        <v>42</v>
      </c>
      <c r="F301" s="53" t="s">
        <v>14</v>
      </c>
      <c r="G301" s="54" t="s">
        <v>9</v>
      </c>
      <c r="H301" s="72">
        <v>18</v>
      </c>
      <c r="I301" s="73">
        <v>7121</v>
      </c>
      <c r="J301" s="74">
        <f t="shared" si="102"/>
        <v>128178</v>
      </c>
      <c r="K301" s="74"/>
      <c r="L301" s="57">
        <f t="shared" si="75"/>
        <v>125614.44</v>
      </c>
      <c r="M301" s="57">
        <f t="shared" si="94"/>
        <v>2563.5599999999977</v>
      </c>
      <c r="N301" s="58" t="s">
        <v>102</v>
      </c>
      <c r="O301" s="58" t="s">
        <v>285</v>
      </c>
      <c r="V301" s="44"/>
    </row>
    <row r="302" spans="1:22" s="43" customFormat="1" ht="33">
      <c r="A302" s="51" t="s">
        <v>35</v>
      </c>
      <c r="B302" s="52" t="s">
        <v>92</v>
      </c>
      <c r="C302" s="52" t="s">
        <v>123</v>
      </c>
      <c r="D302" s="54" t="s">
        <v>193</v>
      </c>
      <c r="E302" s="53" t="s">
        <v>42</v>
      </c>
      <c r="F302" s="53" t="s">
        <v>14</v>
      </c>
      <c r="G302" s="54" t="s">
        <v>9</v>
      </c>
      <c r="H302" s="55">
        <f t="shared" ref="H302" si="110">H301</f>
        <v>18</v>
      </c>
      <c r="I302" s="56">
        <v>5325</v>
      </c>
      <c r="J302" s="57">
        <f t="shared" si="102"/>
        <v>95850</v>
      </c>
      <c r="K302" s="57"/>
      <c r="L302" s="57">
        <f t="shared" si="75"/>
        <v>93933</v>
      </c>
      <c r="M302" s="57">
        <f t="shared" si="94"/>
        <v>1917</v>
      </c>
      <c r="N302" s="58" t="s">
        <v>103</v>
      </c>
      <c r="O302" s="58" t="s">
        <v>26</v>
      </c>
    </row>
    <row r="303" spans="1:22" s="43" customFormat="1" ht="99">
      <c r="A303" s="51" t="s">
        <v>35</v>
      </c>
      <c r="B303" s="52" t="s">
        <v>92</v>
      </c>
      <c r="C303" s="52" t="s">
        <v>123</v>
      </c>
      <c r="D303" s="54" t="s">
        <v>194</v>
      </c>
      <c r="E303" s="53" t="s">
        <v>42</v>
      </c>
      <c r="F303" s="53" t="s">
        <v>14</v>
      </c>
      <c r="G303" s="54" t="s">
        <v>9</v>
      </c>
      <c r="H303" s="72">
        <v>18</v>
      </c>
      <c r="I303" s="73">
        <v>7121</v>
      </c>
      <c r="J303" s="74">
        <f t="shared" si="102"/>
        <v>128178</v>
      </c>
      <c r="K303" s="74"/>
      <c r="L303" s="57">
        <f t="shared" si="75"/>
        <v>125614.44</v>
      </c>
      <c r="M303" s="57">
        <f t="shared" si="94"/>
        <v>2563.5599999999977</v>
      </c>
      <c r="N303" s="58" t="s">
        <v>102</v>
      </c>
      <c r="O303" s="58" t="s">
        <v>285</v>
      </c>
      <c r="V303" s="44"/>
    </row>
    <row r="304" spans="1:22" s="43" customFormat="1" ht="33">
      <c r="A304" s="51" t="s">
        <v>35</v>
      </c>
      <c r="B304" s="52" t="s">
        <v>92</v>
      </c>
      <c r="C304" s="52" t="s">
        <v>123</v>
      </c>
      <c r="D304" s="54" t="s">
        <v>194</v>
      </c>
      <c r="E304" s="53" t="s">
        <v>42</v>
      </c>
      <c r="F304" s="53" t="s">
        <v>14</v>
      </c>
      <c r="G304" s="54" t="s">
        <v>9</v>
      </c>
      <c r="H304" s="55">
        <f t="shared" ref="H304" si="111">H303</f>
        <v>18</v>
      </c>
      <c r="I304" s="56">
        <v>5325</v>
      </c>
      <c r="J304" s="57">
        <f t="shared" si="102"/>
        <v>95850</v>
      </c>
      <c r="K304" s="57"/>
      <c r="L304" s="57">
        <f t="shared" ref="L304:L330" si="112">98/100*J304</f>
        <v>93933</v>
      </c>
      <c r="M304" s="57">
        <f t="shared" si="94"/>
        <v>1917</v>
      </c>
      <c r="N304" s="58" t="s">
        <v>103</v>
      </c>
      <c r="O304" s="58" t="s">
        <v>26</v>
      </c>
    </row>
    <row r="305" spans="1:22" s="43" customFormat="1" ht="99">
      <c r="A305" s="51" t="s">
        <v>35</v>
      </c>
      <c r="B305" s="52" t="s">
        <v>92</v>
      </c>
      <c r="C305" s="52" t="s">
        <v>123</v>
      </c>
      <c r="D305" s="54" t="s">
        <v>291</v>
      </c>
      <c r="E305" s="53" t="s">
        <v>42</v>
      </c>
      <c r="F305" s="53" t="s">
        <v>14</v>
      </c>
      <c r="G305" s="54" t="s">
        <v>9</v>
      </c>
      <c r="H305" s="72">
        <v>18</v>
      </c>
      <c r="I305" s="73">
        <v>7121</v>
      </c>
      <c r="J305" s="74">
        <f t="shared" si="102"/>
        <v>128178</v>
      </c>
      <c r="K305" s="74"/>
      <c r="L305" s="57">
        <f t="shared" si="112"/>
        <v>125614.44</v>
      </c>
      <c r="M305" s="57">
        <f t="shared" si="94"/>
        <v>2563.5599999999977</v>
      </c>
      <c r="N305" s="58" t="s">
        <v>102</v>
      </c>
      <c r="O305" s="58" t="s">
        <v>285</v>
      </c>
      <c r="V305" s="44"/>
    </row>
    <row r="306" spans="1:22" s="43" customFormat="1" ht="33">
      <c r="A306" s="51" t="s">
        <v>35</v>
      </c>
      <c r="B306" s="52" t="s">
        <v>92</v>
      </c>
      <c r="C306" s="52" t="s">
        <v>123</v>
      </c>
      <c r="D306" s="54" t="s">
        <v>291</v>
      </c>
      <c r="E306" s="53" t="s">
        <v>42</v>
      </c>
      <c r="F306" s="53" t="s">
        <v>14</v>
      </c>
      <c r="G306" s="54" t="s">
        <v>9</v>
      </c>
      <c r="H306" s="55">
        <f t="shared" ref="H306" si="113">H305</f>
        <v>18</v>
      </c>
      <c r="I306" s="56">
        <v>5325</v>
      </c>
      <c r="J306" s="57">
        <f t="shared" si="102"/>
        <v>95850</v>
      </c>
      <c r="K306" s="57"/>
      <c r="L306" s="57">
        <f t="shared" si="112"/>
        <v>93933</v>
      </c>
      <c r="M306" s="57">
        <f t="shared" si="94"/>
        <v>1917</v>
      </c>
      <c r="N306" s="58" t="s">
        <v>103</v>
      </c>
      <c r="O306" s="58" t="s">
        <v>26</v>
      </c>
    </row>
    <row r="307" spans="1:22" s="43" customFormat="1" ht="99">
      <c r="A307" s="51" t="s">
        <v>35</v>
      </c>
      <c r="B307" s="52" t="s">
        <v>92</v>
      </c>
      <c r="C307" s="52" t="s">
        <v>123</v>
      </c>
      <c r="D307" s="54" t="s">
        <v>195</v>
      </c>
      <c r="E307" s="53" t="s">
        <v>42</v>
      </c>
      <c r="F307" s="53" t="s">
        <v>14</v>
      </c>
      <c r="G307" s="54" t="s">
        <v>9</v>
      </c>
      <c r="H307" s="72">
        <v>18</v>
      </c>
      <c r="I307" s="73">
        <v>7121</v>
      </c>
      <c r="J307" s="74">
        <f t="shared" si="102"/>
        <v>128178</v>
      </c>
      <c r="K307" s="74"/>
      <c r="L307" s="57">
        <f t="shared" si="112"/>
        <v>125614.44</v>
      </c>
      <c r="M307" s="57">
        <f t="shared" si="94"/>
        <v>2563.5599999999977</v>
      </c>
      <c r="N307" s="58" t="s">
        <v>102</v>
      </c>
      <c r="O307" s="58" t="s">
        <v>285</v>
      </c>
      <c r="V307" s="44"/>
    </row>
    <row r="308" spans="1:22" s="43" customFormat="1" ht="33">
      <c r="A308" s="51" t="s">
        <v>35</v>
      </c>
      <c r="B308" s="52" t="s">
        <v>92</v>
      </c>
      <c r="C308" s="52" t="s">
        <v>123</v>
      </c>
      <c r="D308" s="54" t="s">
        <v>195</v>
      </c>
      <c r="E308" s="53" t="s">
        <v>42</v>
      </c>
      <c r="F308" s="53" t="s">
        <v>14</v>
      </c>
      <c r="G308" s="54" t="s">
        <v>9</v>
      </c>
      <c r="H308" s="55">
        <f t="shared" ref="H308" si="114">H307</f>
        <v>18</v>
      </c>
      <c r="I308" s="56">
        <v>5325</v>
      </c>
      <c r="J308" s="57">
        <f t="shared" si="102"/>
        <v>95850</v>
      </c>
      <c r="K308" s="57"/>
      <c r="L308" s="57">
        <f t="shared" si="112"/>
        <v>93933</v>
      </c>
      <c r="M308" s="57">
        <f t="shared" si="94"/>
        <v>1917</v>
      </c>
      <c r="N308" s="58" t="s">
        <v>103</v>
      </c>
      <c r="O308" s="58" t="s">
        <v>26</v>
      </c>
    </row>
    <row r="309" spans="1:22" s="43" customFormat="1" ht="99">
      <c r="A309" s="51" t="s">
        <v>35</v>
      </c>
      <c r="B309" s="52" t="s">
        <v>92</v>
      </c>
      <c r="C309" s="52" t="s">
        <v>123</v>
      </c>
      <c r="D309" s="54" t="s">
        <v>196</v>
      </c>
      <c r="E309" s="53" t="s">
        <v>42</v>
      </c>
      <c r="F309" s="53" t="s">
        <v>14</v>
      </c>
      <c r="G309" s="54" t="s">
        <v>9</v>
      </c>
      <c r="H309" s="72">
        <v>18</v>
      </c>
      <c r="I309" s="73">
        <v>7121</v>
      </c>
      <c r="J309" s="74">
        <f t="shared" si="102"/>
        <v>128178</v>
      </c>
      <c r="K309" s="74"/>
      <c r="L309" s="57">
        <f t="shared" si="112"/>
        <v>125614.44</v>
      </c>
      <c r="M309" s="57">
        <f t="shared" si="94"/>
        <v>2563.5599999999977</v>
      </c>
      <c r="N309" s="58" t="s">
        <v>102</v>
      </c>
      <c r="O309" s="58" t="s">
        <v>285</v>
      </c>
      <c r="V309" s="44"/>
    </row>
    <row r="310" spans="1:22" s="43" customFormat="1" ht="33">
      <c r="A310" s="51" t="s">
        <v>35</v>
      </c>
      <c r="B310" s="52" t="s">
        <v>92</v>
      </c>
      <c r="C310" s="52" t="s">
        <v>123</v>
      </c>
      <c r="D310" s="54" t="s">
        <v>196</v>
      </c>
      <c r="E310" s="53" t="s">
        <v>42</v>
      </c>
      <c r="F310" s="53" t="s">
        <v>14</v>
      </c>
      <c r="G310" s="54" t="s">
        <v>9</v>
      </c>
      <c r="H310" s="55">
        <f t="shared" ref="H310" si="115">H309</f>
        <v>18</v>
      </c>
      <c r="I310" s="56">
        <v>5325</v>
      </c>
      <c r="J310" s="57">
        <f t="shared" si="102"/>
        <v>95850</v>
      </c>
      <c r="K310" s="57"/>
      <c r="L310" s="57">
        <f t="shared" si="112"/>
        <v>93933</v>
      </c>
      <c r="M310" s="57">
        <f t="shared" si="94"/>
        <v>1917</v>
      </c>
      <c r="N310" s="58" t="s">
        <v>103</v>
      </c>
      <c r="O310" s="58" t="s">
        <v>26</v>
      </c>
    </row>
    <row r="311" spans="1:22" s="43" customFormat="1" ht="99">
      <c r="A311" s="51" t="s">
        <v>35</v>
      </c>
      <c r="B311" s="52" t="s">
        <v>92</v>
      </c>
      <c r="C311" s="52" t="s">
        <v>123</v>
      </c>
      <c r="D311" s="54" t="s">
        <v>197</v>
      </c>
      <c r="E311" s="53" t="s">
        <v>42</v>
      </c>
      <c r="F311" s="53" t="s">
        <v>14</v>
      </c>
      <c r="G311" s="54" t="s">
        <v>9</v>
      </c>
      <c r="H311" s="72">
        <v>18</v>
      </c>
      <c r="I311" s="73">
        <v>7121</v>
      </c>
      <c r="J311" s="74">
        <f t="shared" si="102"/>
        <v>128178</v>
      </c>
      <c r="K311" s="74"/>
      <c r="L311" s="57">
        <f t="shared" si="112"/>
        <v>125614.44</v>
      </c>
      <c r="M311" s="57">
        <f t="shared" si="94"/>
        <v>2563.5599999999977</v>
      </c>
      <c r="N311" s="58" t="s">
        <v>102</v>
      </c>
      <c r="O311" s="58" t="s">
        <v>285</v>
      </c>
      <c r="V311" s="44"/>
    </row>
    <row r="312" spans="1:22" s="43" customFormat="1" ht="33">
      <c r="A312" s="51" t="s">
        <v>35</v>
      </c>
      <c r="B312" s="52" t="s">
        <v>92</v>
      </c>
      <c r="C312" s="52" t="s">
        <v>123</v>
      </c>
      <c r="D312" s="54" t="s">
        <v>197</v>
      </c>
      <c r="E312" s="53" t="s">
        <v>42</v>
      </c>
      <c r="F312" s="53" t="s">
        <v>14</v>
      </c>
      <c r="G312" s="54" t="s">
        <v>9</v>
      </c>
      <c r="H312" s="55">
        <f t="shared" ref="H312" si="116">H311</f>
        <v>18</v>
      </c>
      <c r="I312" s="56">
        <v>5325</v>
      </c>
      <c r="J312" s="57">
        <f t="shared" si="102"/>
        <v>95850</v>
      </c>
      <c r="K312" s="57"/>
      <c r="L312" s="57">
        <f t="shared" si="112"/>
        <v>93933</v>
      </c>
      <c r="M312" s="57">
        <f t="shared" si="94"/>
        <v>1917</v>
      </c>
      <c r="N312" s="58" t="s">
        <v>103</v>
      </c>
      <c r="O312" s="58" t="s">
        <v>26</v>
      </c>
    </row>
    <row r="313" spans="1:22" s="43" customFormat="1" ht="99">
      <c r="A313" s="51" t="s">
        <v>35</v>
      </c>
      <c r="B313" s="52" t="s">
        <v>92</v>
      </c>
      <c r="C313" s="52" t="s">
        <v>123</v>
      </c>
      <c r="D313" s="54" t="s">
        <v>198</v>
      </c>
      <c r="E313" s="53" t="s">
        <v>42</v>
      </c>
      <c r="F313" s="53" t="s">
        <v>14</v>
      </c>
      <c r="G313" s="54" t="s">
        <v>9</v>
      </c>
      <c r="H313" s="72">
        <v>18</v>
      </c>
      <c r="I313" s="73">
        <v>7121</v>
      </c>
      <c r="J313" s="74">
        <f t="shared" si="102"/>
        <v>128178</v>
      </c>
      <c r="K313" s="74"/>
      <c r="L313" s="57">
        <f t="shared" si="112"/>
        <v>125614.44</v>
      </c>
      <c r="M313" s="57">
        <f t="shared" si="94"/>
        <v>2563.5599999999977</v>
      </c>
      <c r="N313" s="58" t="s">
        <v>102</v>
      </c>
      <c r="O313" s="58" t="s">
        <v>285</v>
      </c>
      <c r="V313" s="44"/>
    </row>
    <row r="314" spans="1:22" s="43" customFormat="1" ht="33">
      <c r="A314" s="51" t="s">
        <v>35</v>
      </c>
      <c r="B314" s="52" t="s">
        <v>92</v>
      </c>
      <c r="C314" s="52" t="s">
        <v>123</v>
      </c>
      <c r="D314" s="54" t="s">
        <v>198</v>
      </c>
      <c r="E314" s="53" t="s">
        <v>42</v>
      </c>
      <c r="F314" s="53" t="s">
        <v>14</v>
      </c>
      <c r="G314" s="54" t="s">
        <v>9</v>
      </c>
      <c r="H314" s="55">
        <f t="shared" ref="H314" si="117">H313</f>
        <v>18</v>
      </c>
      <c r="I314" s="56">
        <v>5325</v>
      </c>
      <c r="J314" s="57">
        <f t="shared" si="102"/>
        <v>95850</v>
      </c>
      <c r="K314" s="57"/>
      <c r="L314" s="57">
        <f t="shared" si="112"/>
        <v>93933</v>
      </c>
      <c r="M314" s="57">
        <f t="shared" si="94"/>
        <v>1917</v>
      </c>
      <c r="N314" s="58" t="s">
        <v>103</v>
      </c>
      <c r="O314" s="58" t="s">
        <v>26</v>
      </c>
    </row>
    <row r="315" spans="1:22" s="43" customFormat="1" ht="99">
      <c r="A315" s="51" t="s">
        <v>35</v>
      </c>
      <c r="B315" s="52" t="s">
        <v>92</v>
      </c>
      <c r="C315" s="52" t="s">
        <v>123</v>
      </c>
      <c r="D315" s="54" t="s">
        <v>199</v>
      </c>
      <c r="E315" s="53" t="s">
        <v>42</v>
      </c>
      <c r="F315" s="53" t="s">
        <v>14</v>
      </c>
      <c r="G315" s="54" t="s">
        <v>9</v>
      </c>
      <c r="H315" s="72">
        <v>18</v>
      </c>
      <c r="I315" s="73">
        <v>7121</v>
      </c>
      <c r="J315" s="74">
        <f t="shared" si="102"/>
        <v>128178</v>
      </c>
      <c r="K315" s="74"/>
      <c r="L315" s="57">
        <f t="shared" si="112"/>
        <v>125614.44</v>
      </c>
      <c r="M315" s="57">
        <f t="shared" si="94"/>
        <v>2563.5599999999977</v>
      </c>
      <c r="N315" s="58" t="s">
        <v>102</v>
      </c>
      <c r="O315" s="58" t="s">
        <v>285</v>
      </c>
      <c r="V315" s="44"/>
    </row>
    <row r="316" spans="1:22" s="43" customFormat="1" ht="33">
      <c r="A316" s="51" t="s">
        <v>35</v>
      </c>
      <c r="B316" s="52" t="s">
        <v>92</v>
      </c>
      <c r="C316" s="52" t="s">
        <v>123</v>
      </c>
      <c r="D316" s="54" t="s">
        <v>199</v>
      </c>
      <c r="E316" s="53" t="s">
        <v>42</v>
      </c>
      <c r="F316" s="53" t="s">
        <v>14</v>
      </c>
      <c r="G316" s="54" t="s">
        <v>9</v>
      </c>
      <c r="H316" s="55">
        <f t="shared" ref="H316" si="118">H315</f>
        <v>18</v>
      </c>
      <c r="I316" s="56">
        <v>5325</v>
      </c>
      <c r="J316" s="57">
        <f t="shared" si="102"/>
        <v>95850</v>
      </c>
      <c r="K316" s="57"/>
      <c r="L316" s="57">
        <f t="shared" si="112"/>
        <v>93933</v>
      </c>
      <c r="M316" s="57">
        <f t="shared" si="94"/>
        <v>1917</v>
      </c>
      <c r="N316" s="58" t="s">
        <v>103</v>
      </c>
      <c r="O316" s="58" t="s">
        <v>26</v>
      </c>
    </row>
    <row r="317" spans="1:22" s="43" customFormat="1" ht="99">
      <c r="A317" s="51" t="s">
        <v>35</v>
      </c>
      <c r="B317" s="52" t="s">
        <v>92</v>
      </c>
      <c r="C317" s="52" t="s">
        <v>123</v>
      </c>
      <c r="D317" s="54" t="s">
        <v>292</v>
      </c>
      <c r="E317" s="53" t="s">
        <v>42</v>
      </c>
      <c r="F317" s="53" t="s">
        <v>14</v>
      </c>
      <c r="G317" s="54" t="s">
        <v>9</v>
      </c>
      <c r="H317" s="72">
        <v>18</v>
      </c>
      <c r="I317" s="73">
        <v>7121</v>
      </c>
      <c r="J317" s="74">
        <f t="shared" si="102"/>
        <v>128178</v>
      </c>
      <c r="K317" s="74"/>
      <c r="L317" s="57">
        <f t="shared" si="112"/>
        <v>125614.44</v>
      </c>
      <c r="M317" s="57">
        <f t="shared" si="94"/>
        <v>2563.5599999999977</v>
      </c>
      <c r="N317" s="58" t="s">
        <v>102</v>
      </c>
      <c r="O317" s="58" t="s">
        <v>285</v>
      </c>
      <c r="V317" s="44"/>
    </row>
    <row r="318" spans="1:22" s="43" customFormat="1" ht="33">
      <c r="A318" s="51" t="s">
        <v>35</v>
      </c>
      <c r="B318" s="52" t="s">
        <v>92</v>
      </c>
      <c r="C318" s="52" t="s">
        <v>123</v>
      </c>
      <c r="D318" s="54" t="s">
        <v>292</v>
      </c>
      <c r="E318" s="53" t="s">
        <v>42</v>
      </c>
      <c r="F318" s="53" t="s">
        <v>14</v>
      </c>
      <c r="G318" s="54" t="s">
        <v>9</v>
      </c>
      <c r="H318" s="55">
        <f t="shared" ref="H318" si="119">H317</f>
        <v>18</v>
      </c>
      <c r="I318" s="56">
        <v>5325</v>
      </c>
      <c r="J318" s="57">
        <f t="shared" si="102"/>
        <v>95850</v>
      </c>
      <c r="K318" s="57"/>
      <c r="L318" s="57">
        <f t="shared" si="112"/>
        <v>93933</v>
      </c>
      <c r="M318" s="57">
        <f t="shared" si="94"/>
        <v>1917</v>
      </c>
      <c r="N318" s="58" t="s">
        <v>103</v>
      </c>
      <c r="O318" s="58" t="s">
        <v>26</v>
      </c>
    </row>
    <row r="319" spans="1:22" s="43" customFormat="1" ht="99">
      <c r="A319" s="51" t="s">
        <v>35</v>
      </c>
      <c r="B319" s="52" t="s">
        <v>92</v>
      </c>
      <c r="C319" s="130" t="s">
        <v>123</v>
      </c>
      <c r="D319" s="89" t="s">
        <v>293</v>
      </c>
      <c r="E319" s="88" t="s">
        <v>42</v>
      </c>
      <c r="F319" s="88" t="s">
        <v>14</v>
      </c>
      <c r="G319" s="89" t="s">
        <v>9</v>
      </c>
      <c r="H319" s="131">
        <v>18</v>
      </c>
      <c r="I319" s="132">
        <v>7121</v>
      </c>
      <c r="J319" s="133">
        <f t="shared" si="102"/>
        <v>128178</v>
      </c>
      <c r="K319" s="133"/>
      <c r="L319" s="134">
        <f t="shared" si="112"/>
        <v>125614.44</v>
      </c>
      <c r="M319" s="134">
        <f t="shared" si="94"/>
        <v>2563.5599999999977</v>
      </c>
      <c r="N319" s="90" t="s">
        <v>102</v>
      </c>
      <c r="O319" s="90" t="s">
        <v>285</v>
      </c>
      <c r="V319" s="44"/>
    </row>
    <row r="320" spans="1:22" s="43" customFormat="1" ht="33">
      <c r="A320" s="51" t="s">
        <v>35</v>
      </c>
      <c r="B320" s="52" t="s">
        <v>92</v>
      </c>
      <c r="C320" s="130" t="s">
        <v>123</v>
      </c>
      <c r="D320" s="89" t="s">
        <v>293</v>
      </c>
      <c r="E320" s="88" t="s">
        <v>42</v>
      </c>
      <c r="F320" s="88" t="s">
        <v>14</v>
      </c>
      <c r="G320" s="89" t="s">
        <v>9</v>
      </c>
      <c r="H320" s="135">
        <f t="shared" ref="H320" si="120">H319</f>
        <v>18</v>
      </c>
      <c r="I320" s="136">
        <v>5325</v>
      </c>
      <c r="J320" s="134">
        <f t="shared" si="102"/>
        <v>95850</v>
      </c>
      <c r="K320" s="134"/>
      <c r="L320" s="134">
        <f t="shared" si="112"/>
        <v>93933</v>
      </c>
      <c r="M320" s="134">
        <f t="shared" si="94"/>
        <v>1917</v>
      </c>
      <c r="N320" s="90" t="s">
        <v>103</v>
      </c>
      <c r="O320" s="90" t="s">
        <v>26</v>
      </c>
    </row>
    <row r="321" spans="1:22" s="43" customFormat="1" ht="99">
      <c r="A321" s="51" t="s">
        <v>35</v>
      </c>
      <c r="B321" s="52" t="s">
        <v>92</v>
      </c>
      <c r="C321" s="52" t="s">
        <v>123</v>
      </c>
      <c r="D321" s="54" t="s">
        <v>294</v>
      </c>
      <c r="E321" s="53" t="s">
        <v>42</v>
      </c>
      <c r="F321" s="53" t="s">
        <v>14</v>
      </c>
      <c r="G321" s="54" t="s">
        <v>9</v>
      </c>
      <c r="H321" s="72">
        <v>18</v>
      </c>
      <c r="I321" s="73">
        <v>7121</v>
      </c>
      <c r="J321" s="74">
        <f t="shared" si="102"/>
        <v>128178</v>
      </c>
      <c r="K321" s="74"/>
      <c r="L321" s="57">
        <f t="shared" si="112"/>
        <v>125614.44</v>
      </c>
      <c r="M321" s="57">
        <f t="shared" si="94"/>
        <v>2563.5599999999977</v>
      </c>
      <c r="N321" s="58" t="s">
        <v>102</v>
      </c>
      <c r="O321" s="58" t="s">
        <v>285</v>
      </c>
      <c r="V321" s="44"/>
    </row>
    <row r="322" spans="1:22" s="43" customFormat="1" ht="33">
      <c r="A322" s="51" t="s">
        <v>35</v>
      </c>
      <c r="B322" s="52" t="s">
        <v>92</v>
      </c>
      <c r="C322" s="52" t="s">
        <v>123</v>
      </c>
      <c r="D322" s="54" t="s">
        <v>294</v>
      </c>
      <c r="E322" s="53" t="s">
        <v>42</v>
      </c>
      <c r="F322" s="53" t="s">
        <v>14</v>
      </c>
      <c r="G322" s="54" t="s">
        <v>9</v>
      </c>
      <c r="H322" s="55">
        <f t="shared" ref="H322" si="121">H321</f>
        <v>18</v>
      </c>
      <c r="I322" s="56">
        <v>5325</v>
      </c>
      <c r="J322" s="57">
        <f t="shared" si="102"/>
        <v>95850</v>
      </c>
      <c r="K322" s="57"/>
      <c r="L322" s="57">
        <f t="shared" si="112"/>
        <v>93933</v>
      </c>
      <c r="M322" s="57">
        <f t="shared" si="94"/>
        <v>1917</v>
      </c>
      <c r="N322" s="58" t="s">
        <v>103</v>
      </c>
      <c r="O322" s="58" t="s">
        <v>26</v>
      </c>
    </row>
    <row r="323" spans="1:22" s="43" customFormat="1" ht="99">
      <c r="A323" s="51" t="s">
        <v>35</v>
      </c>
      <c r="B323" s="52" t="s">
        <v>92</v>
      </c>
      <c r="C323" s="52" t="s">
        <v>123</v>
      </c>
      <c r="D323" s="54" t="s">
        <v>295</v>
      </c>
      <c r="E323" s="53" t="s">
        <v>42</v>
      </c>
      <c r="F323" s="53" t="s">
        <v>14</v>
      </c>
      <c r="G323" s="54" t="s">
        <v>9</v>
      </c>
      <c r="H323" s="72">
        <v>18</v>
      </c>
      <c r="I323" s="73">
        <v>7121</v>
      </c>
      <c r="J323" s="74">
        <f t="shared" si="102"/>
        <v>128178</v>
      </c>
      <c r="K323" s="74"/>
      <c r="L323" s="57">
        <f t="shared" si="112"/>
        <v>125614.44</v>
      </c>
      <c r="M323" s="57">
        <f t="shared" si="94"/>
        <v>2563.5599999999977</v>
      </c>
      <c r="N323" s="58" t="s">
        <v>102</v>
      </c>
      <c r="O323" s="58" t="s">
        <v>285</v>
      </c>
      <c r="V323" s="44"/>
    </row>
    <row r="324" spans="1:22" s="43" customFormat="1" ht="33">
      <c r="A324" s="51" t="s">
        <v>35</v>
      </c>
      <c r="B324" s="52" t="s">
        <v>92</v>
      </c>
      <c r="C324" s="52" t="s">
        <v>123</v>
      </c>
      <c r="D324" s="54" t="s">
        <v>295</v>
      </c>
      <c r="E324" s="53" t="s">
        <v>42</v>
      </c>
      <c r="F324" s="53" t="s">
        <v>14</v>
      </c>
      <c r="G324" s="54" t="s">
        <v>9</v>
      </c>
      <c r="H324" s="55">
        <f t="shared" ref="H324" si="122">H323</f>
        <v>18</v>
      </c>
      <c r="I324" s="56">
        <v>5325</v>
      </c>
      <c r="J324" s="57">
        <f t="shared" si="102"/>
        <v>95850</v>
      </c>
      <c r="K324" s="57"/>
      <c r="L324" s="57">
        <f t="shared" si="112"/>
        <v>93933</v>
      </c>
      <c r="M324" s="57">
        <f t="shared" si="94"/>
        <v>1917</v>
      </c>
      <c r="N324" s="58" t="s">
        <v>103</v>
      </c>
      <c r="O324" s="58" t="s">
        <v>26</v>
      </c>
    </row>
    <row r="325" spans="1:22" s="43" customFormat="1" ht="99">
      <c r="A325" s="51" t="s">
        <v>35</v>
      </c>
      <c r="B325" s="52" t="s">
        <v>92</v>
      </c>
      <c r="C325" s="52" t="s">
        <v>123</v>
      </c>
      <c r="D325" s="54" t="s">
        <v>296</v>
      </c>
      <c r="E325" s="53" t="s">
        <v>42</v>
      </c>
      <c r="F325" s="53" t="s">
        <v>14</v>
      </c>
      <c r="G325" s="54" t="s">
        <v>9</v>
      </c>
      <c r="H325" s="72">
        <v>18</v>
      </c>
      <c r="I325" s="73">
        <v>7121</v>
      </c>
      <c r="J325" s="74">
        <f t="shared" si="102"/>
        <v>128178</v>
      </c>
      <c r="K325" s="74"/>
      <c r="L325" s="57">
        <f t="shared" si="112"/>
        <v>125614.44</v>
      </c>
      <c r="M325" s="57">
        <f t="shared" si="94"/>
        <v>2563.5599999999977</v>
      </c>
      <c r="N325" s="58" t="s">
        <v>102</v>
      </c>
      <c r="O325" s="58" t="s">
        <v>285</v>
      </c>
      <c r="V325" s="44"/>
    </row>
    <row r="326" spans="1:22" s="43" customFormat="1" ht="33">
      <c r="A326" s="51" t="s">
        <v>35</v>
      </c>
      <c r="B326" s="52" t="s">
        <v>92</v>
      </c>
      <c r="C326" s="52" t="s">
        <v>123</v>
      </c>
      <c r="D326" s="54" t="s">
        <v>296</v>
      </c>
      <c r="E326" s="53" t="s">
        <v>42</v>
      </c>
      <c r="F326" s="53" t="s">
        <v>14</v>
      </c>
      <c r="G326" s="54" t="s">
        <v>9</v>
      </c>
      <c r="H326" s="55">
        <f t="shared" ref="H326" si="123">H325</f>
        <v>18</v>
      </c>
      <c r="I326" s="56">
        <v>5325</v>
      </c>
      <c r="J326" s="57">
        <f t="shared" si="102"/>
        <v>95850</v>
      </c>
      <c r="K326" s="57"/>
      <c r="L326" s="57">
        <f t="shared" si="112"/>
        <v>93933</v>
      </c>
      <c r="M326" s="57">
        <f t="shared" si="94"/>
        <v>1917</v>
      </c>
      <c r="N326" s="58" t="s">
        <v>103</v>
      </c>
      <c r="O326" s="58" t="s">
        <v>26</v>
      </c>
    </row>
    <row r="327" spans="1:22" s="43" customFormat="1" ht="99">
      <c r="A327" s="51" t="s">
        <v>35</v>
      </c>
      <c r="B327" s="52" t="s">
        <v>92</v>
      </c>
      <c r="C327" s="52" t="s">
        <v>123</v>
      </c>
      <c r="D327" s="54" t="s">
        <v>297</v>
      </c>
      <c r="E327" s="53" t="s">
        <v>42</v>
      </c>
      <c r="F327" s="53" t="s">
        <v>14</v>
      </c>
      <c r="G327" s="54" t="s">
        <v>9</v>
      </c>
      <c r="H327" s="72">
        <v>18</v>
      </c>
      <c r="I327" s="73">
        <v>7121</v>
      </c>
      <c r="J327" s="74">
        <f t="shared" ref="J327:J328" si="124">H327*I327</f>
        <v>128178</v>
      </c>
      <c r="K327" s="74"/>
      <c r="L327" s="57">
        <f t="shared" si="112"/>
        <v>125614.44</v>
      </c>
      <c r="M327" s="57">
        <f t="shared" ref="M327:M328" si="125">J327-L327</f>
        <v>2563.5599999999977</v>
      </c>
      <c r="N327" s="58" t="s">
        <v>102</v>
      </c>
      <c r="O327" s="58" t="s">
        <v>285</v>
      </c>
      <c r="V327" s="44"/>
    </row>
    <row r="328" spans="1:22" s="43" customFormat="1" ht="33">
      <c r="A328" s="51" t="s">
        <v>35</v>
      </c>
      <c r="B328" s="52" t="s">
        <v>92</v>
      </c>
      <c r="C328" s="52" t="s">
        <v>123</v>
      </c>
      <c r="D328" s="54" t="s">
        <v>297</v>
      </c>
      <c r="E328" s="53" t="s">
        <v>42</v>
      </c>
      <c r="F328" s="53" t="s">
        <v>14</v>
      </c>
      <c r="G328" s="54" t="s">
        <v>9</v>
      </c>
      <c r="H328" s="55">
        <f t="shared" ref="H328:H330" si="126">H327</f>
        <v>18</v>
      </c>
      <c r="I328" s="56">
        <v>5325</v>
      </c>
      <c r="J328" s="57">
        <f t="shared" si="124"/>
        <v>95850</v>
      </c>
      <c r="K328" s="57"/>
      <c r="L328" s="57">
        <f t="shared" si="112"/>
        <v>93933</v>
      </c>
      <c r="M328" s="57">
        <f t="shared" si="125"/>
        <v>1917</v>
      </c>
      <c r="N328" s="58" t="s">
        <v>103</v>
      </c>
      <c r="O328" s="58" t="s">
        <v>26</v>
      </c>
    </row>
    <row r="329" spans="1:22" s="43" customFormat="1" ht="99">
      <c r="A329" s="51" t="s">
        <v>35</v>
      </c>
      <c r="B329" s="52" t="s">
        <v>92</v>
      </c>
      <c r="C329" s="52" t="s">
        <v>123</v>
      </c>
      <c r="D329" s="54" t="s">
        <v>298</v>
      </c>
      <c r="E329" s="53" t="s">
        <v>42</v>
      </c>
      <c r="F329" s="53" t="s">
        <v>14</v>
      </c>
      <c r="G329" s="54" t="s">
        <v>9</v>
      </c>
      <c r="H329" s="72">
        <v>18</v>
      </c>
      <c r="I329" s="73">
        <v>7121</v>
      </c>
      <c r="J329" s="74">
        <f t="shared" ref="J329:J330" si="127">H329*I329</f>
        <v>128178</v>
      </c>
      <c r="K329" s="74"/>
      <c r="L329" s="57">
        <f t="shared" si="112"/>
        <v>125614.44</v>
      </c>
      <c r="M329" s="57">
        <f t="shared" ref="M329:M330" si="128">J329-L329</f>
        <v>2563.5599999999977</v>
      </c>
      <c r="N329" s="58" t="s">
        <v>102</v>
      </c>
      <c r="O329" s="58" t="s">
        <v>285</v>
      </c>
      <c r="V329" s="44"/>
    </row>
    <row r="330" spans="1:22" s="43" customFormat="1" ht="33">
      <c r="A330" s="51" t="s">
        <v>35</v>
      </c>
      <c r="B330" s="52" t="s">
        <v>92</v>
      </c>
      <c r="C330" s="52" t="s">
        <v>123</v>
      </c>
      <c r="D330" s="54" t="s">
        <v>298</v>
      </c>
      <c r="E330" s="53" t="s">
        <v>42</v>
      </c>
      <c r="F330" s="53" t="s">
        <v>14</v>
      </c>
      <c r="G330" s="54" t="s">
        <v>9</v>
      </c>
      <c r="H330" s="55">
        <f t="shared" si="126"/>
        <v>18</v>
      </c>
      <c r="I330" s="56">
        <v>5325</v>
      </c>
      <c r="J330" s="57">
        <f t="shared" si="127"/>
        <v>95850</v>
      </c>
      <c r="K330" s="57"/>
      <c r="L330" s="57">
        <f t="shared" si="112"/>
        <v>93933</v>
      </c>
      <c r="M330" s="57">
        <f t="shared" si="128"/>
        <v>1917</v>
      </c>
      <c r="N330" s="58" t="s">
        <v>103</v>
      </c>
      <c r="O330" s="58" t="s">
        <v>26</v>
      </c>
    </row>
    <row r="331" spans="1:22" ht="99">
      <c r="A331" s="51" t="s">
        <v>35</v>
      </c>
      <c r="B331" s="52" t="s">
        <v>92</v>
      </c>
      <c r="C331" s="52" t="s">
        <v>123</v>
      </c>
      <c r="D331" s="53" t="s">
        <v>149</v>
      </c>
      <c r="E331" s="53" t="s">
        <v>42</v>
      </c>
      <c r="F331" s="53" t="s">
        <v>14</v>
      </c>
      <c r="G331" s="54" t="s">
        <v>9</v>
      </c>
      <c r="H331" s="55">
        <v>36</v>
      </c>
      <c r="I331" s="56">
        <v>7121</v>
      </c>
      <c r="J331" s="57">
        <f t="shared" si="69"/>
        <v>256356</v>
      </c>
      <c r="K331" s="57"/>
      <c r="L331" s="57">
        <f t="shared" ref="L331:L337" si="129">85/100*J331</f>
        <v>217902.6</v>
      </c>
      <c r="M331" s="57">
        <f t="shared" si="94"/>
        <v>38453.399999999994</v>
      </c>
      <c r="N331" s="58" t="s">
        <v>29</v>
      </c>
      <c r="O331" s="58" t="s">
        <v>286</v>
      </c>
    </row>
    <row r="332" spans="1:22" ht="33">
      <c r="A332" s="51" t="s">
        <v>35</v>
      </c>
      <c r="B332" s="52" t="s">
        <v>92</v>
      </c>
      <c r="C332" s="52" t="s">
        <v>123</v>
      </c>
      <c r="D332" s="53" t="s">
        <v>149</v>
      </c>
      <c r="E332" s="53" t="s">
        <v>42</v>
      </c>
      <c r="F332" s="53" t="s">
        <v>14</v>
      </c>
      <c r="G332" s="54" t="s">
        <v>9</v>
      </c>
      <c r="H332" s="55">
        <v>36</v>
      </c>
      <c r="I332" s="56">
        <v>5325</v>
      </c>
      <c r="J332" s="57">
        <f t="shared" si="69"/>
        <v>191700</v>
      </c>
      <c r="K332" s="57"/>
      <c r="L332" s="57">
        <f t="shared" si="129"/>
        <v>162945</v>
      </c>
      <c r="M332" s="57">
        <f t="shared" si="94"/>
        <v>28755</v>
      </c>
      <c r="N332" s="58" t="s">
        <v>30</v>
      </c>
      <c r="O332" s="58" t="s">
        <v>26</v>
      </c>
    </row>
    <row r="333" spans="1:22" ht="99">
      <c r="A333" s="51" t="s">
        <v>35</v>
      </c>
      <c r="B333" s="52" t="s">
        <v>92</v>
      </c>
      <c r="C333" s="52" t="s">
        <v>123</v>
      </c>
      <c r="D333" s="53" t="s">
        <v>149</v>
      </c>
      <c r="E333" s="53" t="s">
        <v>42</v>
      </c>
      <c r="F333" s="53" t="s">
        <v>14</v>
      </c>
      <c r="G333" s="54" t="s">
        <v>13</v>
      </c>
      <c r="H333" s="55">
        <v>36</v>
      </c>
      <c r="I333" s="56">
        <v>7121</v>
      </c>
      <c r="J333" s="57">
        <f t="shared" ref="J333:J334" si="130">H333*I333</f>
        <v>256356</v>
      </c>
      <c r="K333" s="57"/>
      <c r="L333" s="57">
        <f t="shared" si="129"/>
        <v>217902.6</v>
      </c>
      <c r="M333" s="57">
        <f t="shared" si="94"/>
        <v>38453.399999999994</v>
      </c>
      <c r="N333" s="58" t="s">
        <v>91</v>
      </c>
      <c r="O333" s="58" t="s">
        <v>287</v>
      </c>
    </row>
    <row r="334" spans="1:22" ht="33">
      <c r="A334" s="51" t="s">
        <v>35</v>
      </c>
      <c r="B334" s="52" t="s">
        <v>92</v>
      </c>
      <c r="C334" s="52" t="s">
        <v>123</v>
      </c>
      <c r="D334" s="53" t="s">
        <v>149</v>
      </c>
      <c r="E334" s="53" t="s">
        <v>42</v>
      </c>
      <c r="F334" s="53" t="s">
        <v>14</v>
      </c>
      <c r="G334" s="54" t="s">
        <v>13</v>
      </c>
      <c r="H334" s="55">
        <f>H333</f>
        <v>36</v>
      </c>
      <c r="I334" s="56">
        <v>5325</v>
      </c>
      <c r="J334" s="57">
        <f t="shared" si="130"/>
        <v>191700</v>
      </c>
      <c r="K334" s="57"/>
      <c r="L334" s="57">
        <f t="shared" si="129"/>
        <v>162945</v>
      </c>
      <c r="M334" s="57">
        <f t="shared" si="94"/>
        <v>28755</v>
      </c>
      <c r="N334" s="58" t="s">
        <v>31</v>
      </c>
      <c r="O334" s="58" t="s">
        <v>31</v>
      </c>
    </row>
    <row r="335" spans="1:22" ht="115.5">
      <c r="A335" s="51" t="s">
        <v>35</v>
      </c>
      <c r="B335" s="52" t="s">
        <v>92</v>
      </c>
      <c r="C335" s="52" t="s">
        <v>123</v>
      </c>
      <c r="D335" s="53" t="s">
        <v>149</v>
      </c>
      <c r="E335" s="53" t="s">
        <v>43</v>
      </c>
      <c r="F335" s="53" t="s">
        <v>14</v>
      </c>
      <c r="G335" s="62" t="s">
        <v>10</v>
      </c>
      <c r="H335" s="63">
        <v>1</v>
      </c>
      <c r="I335" s="61">
        <f>540000*1.19</f>
        <v>642600</v>
      </c>
      <c r="J335" s="57">
        <f>H335*I335</f>
        <v>642600</v>
      </c>
      <c r="K335" s="57">
        <f>J335*19/119</f>
        <v>102600</v>
      </c>
      <c r="L335" s="57">
        <f t="shared" si="129"/>
        <v>546210</v>
      </c>
      <c r="M335" s="57">
        <f t="shared" si="94"/>
        <v>96390</v>
      </c>
      <c r="N335" s="58" t="s">
        <v>151</v>
      </c>
      <c r="O335" s="58" t="s">
        <v>288</v>
      </c>
    </row>
    <row r="336" spans="1:22" s="105" customFormat="1" ht="115.5">
      <c r="A336" s="99" t="s">
        <v>35</v>
      </c>
      <c r="B336" s="100" t="s">
        <v>92</v>
      </c>
      <c r="C336" s="100" t="s">
        <v>123</v>
      </c>
      <c r="D336" s="101" t="s">
        <v>149</v>
      </c>
      <c r="E336" s="106" t="s">
        <v>43</v>
      </c>
      <c r="F336" s="101" t="s">
        <v>12</v>
      </c>
      <c r="G336" s="102" t="s">
        <v>10</v>
      </c>
      <c r="H336" s="103">
        <v>1</v>
      </c>
      <c r="I336" s="108">
        <f>I372</f>
        <v>681850.26</v>
      </c>
      <c r="J336" s="109">
        <f t="shared" ref="J336:J337" si="131">H336*I336</f>
        <v>681850.26</v>
      </c>
      <c r="K336" s="109"/>
      <c r="L336" s="57">
        <f t="shared" si="129"/>
        <v>579572.72100000002</v>
      </c>
      <c r="M336" s="57">
        <f t="shared" si="94"/>
        <v>102277.53899999999</v>
      </c>
      <c r="N336" s="104" t="s">
        <v>230</v>
      </c>
      <c r="O336" s="104" t="s">
        <v>289</v>
      </c>
    </row>
    <row r="337" spans="1:15" s="105" customFormat="1" ht="115.5">
      <c r="A337" s="99" t="s">
        <v>35</v>
      </c>
      <c r="B337" s="100" t="s">
        <v>92</v>
      </c>
      <c r="C337" s="100" t="s">
        <v>123</v>
      </c>
      <c r="D337" s="100" t="s">
        <v>115</v>
      </c>
      <c r="E337" s="106" t="s">
        <v>43</v>
      </c>
      <c r="F337" s="101" t="s">
        <v>12</v>
      </c>
      <c r="G337" s="102" t="s">
        <v>10</v>
      </c>
      <c r="H337" s="103">
        <v>1</v>
      </c>
      <c r="I337" s="110">
        <f>J372</f>
        <v>270700.5</v>
      </c>
      <c r="J337" s="111">
        <f t="shared" si="131"/>
        <v>270700.5</v>
      </c>
      <c r="K337" s="111"/>
      <c r="L337" s="57">
        <f t="shared" si="129"/>
        <v>230095.42499999999</v>
      </c>
      <c r="M337" s="57">
        <f t="shared" si="94"/>
        <v>40605.075000000012</v>
      </c>
      <c r="N337" s="104" t="s">
        <v>231</v>
      </c>
      <c r="O337" s="104" t="s">
        <v>290</v>
      </c>
    </row>
    <row r="338" spans="1:15" s="105" customFormat="1" ht="115.5">
      <c r="A338" s="99" t="s">
        <v>35</v>
      </c>
      <c r="B338" s="100" t="s">
        <v>92</v>
      </c>
      <c r="C338" s="100" t="s">
        <v>123</v>
      </c>
      <c r="D338" s="106" t="s">
        <v>185</v>
      </c>
      <c r="E338" s="106" t="s">
        <v>43</v>
      </c>
      <c r="F338" s="101" t="s">
        <v>12</v>
      </c>
      <c r="G338" s="102" t="s">
        <v>10</v>
      </c>
      <c r="H338" s="103">
        <v>1</v>
      </c>
      <c r="I338" s="110">
        <f>N372</f>
        <v>95211.9</v>
      </c>
      <c r="J338" s="110">
        <f>O372</f>
        <v>95211.9</v>
      </c>
      <c r="K338" s="110"/>
      <c r="L338" s="57">
        <f>98/100*J338</f>
        <v>93307.661999999997</v>
      </c>
      <c r="M338" s="57">
        <f t="shared" ref="M338:M358" si="132">J338-L338</f>
        <v>1904.2379999999976</v>
      </c>
      <c r="N338" s="104" t="s">
        <v>232</v>
      </c>
      <c r="O338" s="104" t="s">
        <v>290</v>
      </c>
    </row>
    <row r="339" spans="1:15" s="105" customFormat="1" ht="115.5">
      <c r="A339" s="99" t="s">
        <v>35</v>
      </c>
      <c r="B339" s="100" t="s">
        <v>92</v>
      </c>
      <c r="C339" s="100" t="s">
        <v>123</v>
      </c>
      <c r="D339" s="106" t="s">
        <v>186</v>
      </c>
      <c r="E339" s="106" t="s">
        <v>43</v>
      </c>
      <c r="F339" s="101" t="s">
        <v>12</v>
      </c>
      <c r="G339" s="102" t="s">
        <v>10</v>
      </c>
      <c r="H339" s="103">
        <v>1</v>
      </c>
      <c r="I339" s="110">
        <v>95211.9</v>
      </c>
      <c r="J339" s="110">
        <f>H339*I339</f>
        <v>95211.9</v>
      </c>
      <c r="K339" s="110"/>
      <c r="L339" s="57">
        <f t="shared" ref="L339:L360" si="133">98/100*J339</f>
        <v>93307.661999999997</v>
      </c>
      <c r="M339" s="57">
        <f t="shared" si="132"/>
        <v>1904.2379999999976</v>
      </c>
      <c r="N339" s="104" t="s">
        <v>233</v>
      </c>
      <c r="O339" s="104" t="s">
        <v>290</v>
      </c>
    </row>
    <row r="340" spans="1:15" s="105" customFormat="1" ht="115.5">
      <c r="A340" s="99" t="s">
        <v>35</v>
      </c>
      <c r="B340" s="100" t="s">
        <v>92</v>
      </c>
      <c r="C340" s="100" t="s">
        <v>123</v>
      </c>
      <c r="D340" s="106" t="s">
        <v>187</v>
      </c>
      <c r="E340" s="106" t="s">
        <v>43</v>
      </c>
      <c r="F340" s="101" t="s">
        <v>12</v>
      </c>
      <c r="G340" s="102" t="s">
        <v>10</v>
      </c>
      <c r="H340" s="103">
        <v>1</v>
      </c>
      <c r="I340" s="110">
        <v>95211.9</v>
      </c>
      <c r="J340" s="110">
        <f t="shared" ref="J340:J358" si="134">H340*I340</f>
        <v>95211.9</v>
      </c>
      <c r="K340" s="110"/>
      <c r="L340" s="57">
        <f t="shared" si="133"/>
        <v>93307.661999999997</v>
      </c>
      <c r="M340" s="57">
        <f t="shared" si="132"/>
        <v>1904.2379999999976</v>
      </c>
      <c r="N340" s="104" t="s">
        <v>234</v>
      </c>
      <c r="O340" s="104" t="s">
        <v>290</v>
      </c>
    </row>
    <row r="341" spans="1:15" s="105" customFormat="1" ht="115.5">
      <c r="A341" s="99" t="s">
        <v>35</v>
      </c>
      <c r="B341" s="100" t="s">
        <v>92</v>
      </c>
      <c r="C341" s="100" t="s">
        <v>123</v>
      </c>
      <c r="D341" s="106" t="s">
        <v>188</v>
      </c>
      <c r="E341" s="106" t="s">
        <v>43</v>
      </c>
      <c r="F341" s="101" t="s">
        <v>12</v>
      </c>
      <c r="G341" s="102" t="s">
        <v>10</v>
      </c>
      <c r="H341" s="103">
        <v>1</v>
      </c>
      <c r="I341" s="110">
        <v>95211.9</v>
      </c>
      <c r="J341" s="110">
        <f t="shared" si="134"/>
        <v>95211.9</v>
      </c>
      <c r="K341" s="110"/>
      <c r="L341" s="57">
        <f t="shared" si="133"/>
        <v>93307.661999999997</v>
      </c>
      <c r="M341" s="57">
        <f t="shared" si="132"/>
        <v>1904.2379999999976</v>
      </c>
      <c r="N341" s="104" t="s">
        <v>235</v>
      </c>
      <c r="O341" s="104" t="s">
        <v>290</v>
      </c>
    </row>
    <row r="342" spans="1:15" s="105" customFormat="1" ht="115.5">
      <c r="A342" s="99" t="s">
        <v>35</v>
      </c>
      <c r="B342" s="100" t="s">
        <v>92</v>
      </c>
      <c r="C342" s="100" t="s">
        <v>123</v>
      </c>
      <c r="D342" s="106" t="s">
        <v>189</v>
      </c>
      <c r="E342" s="106" t="s">
        <v>43</v>
      </c>
      <c r="F342" s="101" t="s">
        <v>12</v>
      </c>
      <c r="G342" s="102" t="s">
        <v>10</v>
      </c>
      <c r="H342" s="103">
        <v>1</v>
      </c>
      <c r="I342" s="110">
        <v>95211.9</v>
      </c>
      <c r="J342" s="110">
        <f t="shared" si="134"/>
        <v>95211.9</v>
      </c>
      <c r="K342" s="110"/>
      <c r="L342" s="57">
        <f t="shared" si="133"/>
        <v>93307.661999999997</v>
      </c>
      <c r="M342" s="57">
        <f t="shared" si="132"/>
        <v>1904.2379999999976</v>
      </c>
      <c r="N342" s="104" t="s">
        <v>236</v>
      </c>
      <c r="O342" s="104" t="s">
        <v>290</v>
      </c>
    </row>
    <row r="343" spans="1:15" s="105" customFormat="1" ht="115.5">
      <c r="A343" s="99" t="s">
        <v>35</v>
      </c>
      <c r="B343" s="100" t="s">
        <v>92</v>
      </c>
      <c r="C343" s="100" t="s">
        <v>123</v>
      </c>
      <c r="D343" s="106" t="s">
        <v>190</v>
      </c>
      <c r="E343" s="106" t="s">
        <v>43</v>
      </c>
      <c r="F343" s="101" t="s">
        <v>12</v>
      </c>
      <c r="G343" s="102" t="s">
        <v>10</v>
      </c>
      <c r="H343" s="103">
        <v>1</v>
      </c>
      <c r="I343" s="110">
        <v>95211.9</v>
      </c>
      <c r="J343" s="110">
        <f t="shared" si="134"/>
        <v>95211.9</v>
      </c>
      <c r="K343" s="110"/>
      <c r="L343" s="57">
        <f t="shared" si="133"/>
        <v>93307.661999999997</v>
      </c>
      <c r="M343" s="57">
        <f t="shared" si="132"/>
        <v>1904.2379999999976</v>
      </c>
      <c r="N343" s="104" t="s">
        <v>237</v>
      </c>
      <c r="O343" s="104" t="s">
        <v>290</v>
      </c>
    </row>
    <row r="344" spans="1:15" s="105" customFormat="1" ht="115.5">
      <c r="A344" s="99" t="s">
        <v>35</v>
      </c>
      <c r="B344" s="100" t="s">
        <v>92</v>
      </c>
      <c r="C344" s="100" t="s">
        <v>123</v>
      </c>
      <c r="D344" s="106" t="s">
        <v>191</v>
      </c>
      <c r="E344" s="106" t="s">
        <v>43</v>
      </c>
      <c r="F344" s="101" t="s">
        <v>12</v>
      </c>
      <c r="G344" s="102" t="s">
        <v>10</v>
      </c>
      <c r="H344" s="103">
        <v>1</v>
      </c>
      <c r="I344" s="110">
        <v>95211.9</v>
      </c>
      <c r="J344" s="110">
        <f t="shared" si="134"/>
        <v>95211.9</v>
      </c>
      <c r="K344" s="110"/>
      <c r="L344" s="57">
        <f t="shared" si="133"/>
        <v>93307.661999999997</v>
      </c>
      <c r="M344" s="57">
        <f t="shared" si="132"/>
        <v>1904.2379999999976</v>
      </c>
      <c r="N344" s="104" t="s">
        <v>238</v>
      </c>
      <c r="O344" s="104" t="s">
        <v>290</v>
      </c>
    </row>
    <row r="345" spans="1:15" s="105" customFormat="1" ht="115.5">
      <c r="A345" s="99" t="s">
        <v>35</v>
      </c>
      <c r="B345" s="100" t="s">
        <v>92</v>
      </c>
      <c r="C345" s="100" t="s">
        <v>123</v>
      </c>
      <c r="D345" s="106" t="s">
        <v>192</v>
      </c>
      <c r="E345" s="106" t="s">
        <v>43</v>
      </c>
      <c r="F345" s="101" t="s">
        <v>12</v>
      </c>
      <c r="G345" s="102" t="s">
        <v>10</v>
      </c>
      <c r="H345" s="103">
        <v>1</v>
      </c>
      <c r="I345" s="110">
        <v>95211.9</v>
      </c>
      <c r="J345" s="110">
        <f t="shared" si="134"/>
        <v>95211.9</v>
      </c>
      <c r="K345" s="110"/>
      <c r="L345" s="57">
        <f t="shared" si="133"/>
        <v>93307.661999999997</v>
      </c>
      <c r="M345" s="57">
        <f t="shared" si="132"/>
        <v>1904.2379999999976</v>
      </c>
      <c r="N345" s="104" t="s">
        <v>239</v>
      </c>
      <c r="O345" s="104" t="s">
        <v>290</v>
      </c>
    </row>
    <row r="346" spans="1:15" s="105" customFormat="1" ht="115.5">
      <c r="A346" s="99" t="s">
        <v>35</v>
      </c>
      <c r="B346" s="100" t="s">
        <v>92</v>
      </c>
      <c r="C346" s="100" t="s">
        <v>123</v>
      </c>
      <c r="D346" s="106" t="s">
        <v>193</v>
      </c>
      <c r="E346" s="106" t="s">
        <v>43</v>
      </c>
      <c r="F346" s="101" t="s">
        <v>12</v>
      </c>
      <c r="G346" s="102" t="s">
        <v>10</v>
      </c>
      <c r="H346" s="103">
        <v>1</v>
      </c>
      <c r="I346" s="110">
        <v>95211.9</v>
      </c>
      <c r="J346" s="110">
        <f t="shared" si="134"/>
        <v>95211.9</v>
      </c>
      <c r="K346" s="110"/>
      <c r="L346" s="57">
        <f t="shared" si="133"/>
        <v>93307.661999999997</v>
      </c>
      <c r="M346" s="57">
        <f t="shared" si="132"/>
        <v>1904.2379999999976</v>
      </c>
      <c r="N346" s="104" t="s">
        <v>240</v>
      </c>
      <c r="O346" s="104" t="s">
        <v>290</v>
      </c>
    </row>
    <row r="347" spans="1:15" s="105" customFormat="1" ht="115.5">
      <c r="A347" s="99" t="s">
        <v>35</v>
      </c>
      <c r="B347" s="100" t="s">
        <v>92</v>
      </c>
      <c r="C347" s="100" t="s">
        <v>123</v>
      </c>
      <c r="D347" s="106" t="s">
        <v>194</v>
      </c>
      <c r="E347" s="106" t="s">
        <v>43</v>
      </c>
      <c r="F347" s="101" t="s">
        <v>12</v>
      </c>
      <c r="G347" s="102" t="s">
        <v>10</v>
      </c>
      <c r="H347" s="103">
        <v>1</v>
      </c>
      <c r="I347" s="110">
        <v>95211.9</v>
      </c>
      <c r="J347" s="110">
        <f t="shared" si="134"/>
        <v>95211.9</v>
      </c>
      <c r="K347" s="110"/>
      <c r="L347" s="57">
        <f t="shared" si="133"/>
        <v>93307.661999999997</v>
      </c>
      <c r="M347" s="57">
        <f t="shared" si="132"/>
        <v>1904.2379999999976</v>
      </c>
      <c r="N347" s="104" t="s">
        <v>241</v>
      </c>
      <c r="O347" s="104" t="s">
        <v>290</v>
      </c>
    </row>
    <row r="348" spans="1:15" s="105" customFormat="1" ht="115.5">
      <c r="A348" s="99" t="s">
        <v>35</v>
      </c>
      <c r="B348" s="100" t="s">
        <v>92</v>
      </c>
      <c r="C348" s="100" t="s">
        <v>123</v>
      </c>
      <c r="D348" s="54" t="s">
        <v>291</v>
      </c>
      <c r="E348" s="106" t="s">
        <v>43</v>
      </c>
      <c r="F348" s="101" t="s">
        <v>12</v>
      </c>
      <c r="G348" s="102" t="s">
        <v>10</v>
      </c>
      <c r="H348" s="103">
        <v>1</v>
      </c>
      <c r="I348" s="110">
        <v>95211.9</v>
      </c>
      <c r="J348" s="110">
        <f t="shared" si="134"/>
        <v>95211.9</v>
      </c>
      <c r="K348" s="110"/>
      <c r="L348" s="57">
        <f t="shared" si="133"/>
        <v>93307.661999999997</v>
      </c>
      <c r="M348" s="57">
        <f t="shared" si="132"/>
        <v>1904.2379999999976</v>
      </c>
      <c r="N348" s="104" t="s">
        <v>242</v>
      </c>
      <c r="O348" s="104" t="s">
        <v>290</v>
      </c>
    </row>
    <row r="349" spans="1:15" s="105" customFormat="1" ht="115.5">
      <c r="A349" s="99" t="s">
        <v>35</v>
      </c>
      <c r="B349" s="100" t="s">
        <v>92</v>
      </c>
      <c r="C349" s="100" t="s">
        <v>123</v>
      </c>
      <c r="D349" s="106" t="s">
        <v>195</v>
      </c>
      <c r="E349" s="106" t="s">
        <v>43</v>
      </c>
      <c r="F349" s="101" t="s">
        <v>12</v>
      </c>
      <c r="G349" s="102" t="s">
        <v>10</v>
      </c>
      <c r="H349" s="103">
        <v>1</v>
      </c>
      <c r="I349" s="110">
        <v>95211.9</v>
      </c>
      <c r="J349" s="110">
        <f t="shared" si="134"/>
        <v>95211.9</v>
      </c>
      <c r="K349" s="110"/>
      <c r="L349" s="57">
        <f t="shared" si="133"/>
        <v>93307.661999999997</v>
      </c>
      <c r="M349" s="57">
        <f t="shared" si="132"/>
        <v>1904.2379999999976</v>
      </c>
      <c r="N349" s="104" t="s">
        <v>243</v>
      </c>
      <c r="O349" s="104" t="s">
        <v>290</v>
      </c>
    </row>
    <row r="350" spans="1:15" s="105" customFormat="1" ht="115.5">
      <c r="A350" s="99" t="s">
        <v>35</v>
      </c>
      <c r="B350" s="100" t="s">
        <v>92</v>
      </c>
      <c r="C350" s="100" t="s">
        <v>123</v>
      </c>
      <c r="D350" s="106" t="s">
        <v>196</v>
      </c>
      <c r="E350" s="106" t="s">
        <v>43</v>
      </c>
      <c r="F350" s="101" t="s">
        <v>12</v>
      </c>
      <c r="G350" s="102" t="s">
        <v>10</v>
      </c>
      <c r="H350" s="103">
        <v>1</v>
      </c>
      <c r="I350" s="110">
        <v>95211.9</v>
      </c>
      <c r="J350" s="110">
        <f t="shared" si="134"/>
        <v>95211.9</v>
      </c>
      <c r="K350" s="110"/>
      <c r="L350" s="57">
        <f t="shared" si="133"/>
        <v>93307.661999999997</v>
      </c>
      <c r="M350" s="57">
        <f t="shared" si="132"/>
        <v>1904.2379999999976</v>
      </c>
      <c r="N350" s="104" t="s">
        <v>244</v>
      </c>
      <c r="O350" s="104" t="s">
        <v>290</v>
      </c>
    </row>
    <row r="351" spans="1:15" s="105" customFormat="1" ht="115.5">
      <c r="A351" s="99" t="s">
        <v>35</v>
      </c>
      <c r="B351" s="100" t="s">
        <v>92</v>
      </c>
      <c r="C351" s="100" t="s">
        <v>123</v>
      </c>
      <c r="D351" s="106" t="s">
        <v>197</v>
      </c>
      <c r="E351" s="106" t="s">
        <v>43</v>
      </c>
      <c r="F351" s="101" t="s">
        <v>12</v>
      </c>
      <c r="G351" s="102" t="s">
        <v>10</v>
      </c>
      <c r="H351" s="103">
        <v>1</v>
      </c>
      <c r="I351" s="110">
        <v>95211.9</v>
      </c>
      <c r="J351" s="110">
        <f t="shared" si="134"/>
        <v>95211.9</v>
      </c>
      <c r="K351" s="110"/>
      <c r="L351" s="57">
        <f t="shared" si="133"/>
        <v>93307.661999999997</v>
      </c>
      <c r="M351" s="57">
        <f t="shared" si="132"/>
        <v>1904.2379999999976</v>
      </c>
      <c r="N351" s="104" t="s">
        <v>245</v>
      </c>
      <c r="O351" s="104" t="s">
        <v>290</v>
      </c>
    </row>
    <row r="352" spans="1:15" s="105" customFormat="1" ht="115.5">
      <c r="A352" s="99" t="s">
        <v>35</v>
      </c>
      <c r="B352" s="100" t="s">
        <v>92</v>
      </c>
      <c r="C352" s="100" t="s">
        <v>123</v>
      </c>
      <c r="D352" s="106" t="s">
        <v>198</v>
      </c>
      <c r="E352" s="106" t="s">
        <v>43</v>
      </c>
      <c r="F352" s="101" t="s">
        <v>12</v>
      </c>
      <c r="G352" s="102" t="s">
        <v>10</v>
      </c>
      <c r="H352" s="103">
        <v>1</v>
      </c>
      <c r="I352" s="110">
        <v>95211.9</v>
      </c>
      <c r="J352" s="110">
        <f t="shared" si="134"/>
        <v>95211.9</v>
      </c>
      <c r="K352" s="110"/>
      <c r="L352" s="57">
        <f t="shared" si="133"/>
        <v>93307.661999999997</v>
      </c>
      <c r="M352" s="57">
        <f t="shared" si="132"/>
        <v>1904.2379999999976</v>
      </c>
      <c r="N352" s="104" t="s">
        <v>246</v>
      </c>
      <c r="O352" s="104" t="s">
        <v>290</v>
      </c>
    </row>
    <row r="353" spans="1:17" s="105" customFormat="1" ht="115.5">
      <c r="A353" s="99" t="s">
        <v>35</v>
      </c>
      <c r="B353" s="100" t="s">
        <v>92</v>
      </c>
      <c r="C353" s="100" t="s">
        <v>123</v>
      </c>
      <c r="D353" s="106" t="s">
        <v>199</v>
      </c>
      <c r="E353" s="106" t="s">
        <v>43</v>
      </c>
      <c r="F353" s="101" t="s">
        <v>12</v>
      </c>
      <c r="G353" s="102" t="s">
        <v>10</v>
      </c>
      <c r="H353" s="103">
        <v>1</v>
      </c>
      <c r="I353" s="110">
        <v>95211.9</v>
      </c>
      <c r="J353" s="110">
        <f t="shared" si="134"/>
        <v>95211.9</v>
      </c>
      <c r="K353" s="110"/>
      <c r="L353" s="57">
        <f t="shared" si="133"/>
        <v>93307.661999999997</v>
      </c>
      <c r="M353" s="57">
        <f t="shared" si="132"/>
        <v>1904.2379999999976</v>
      </c>
      <c r="N353" s="104" t="s">
        <v>247</v>
      </c>
      <c r="O353" s="104" t="s">
        <v>290</v>
      </c>
    </row>
    <row r="354" spans="1:17" s="105" customFormat="1" ht="115.5">
      <c r="A354" s="99" t="s">
        <v>35</v>
      </c>
      <c r="B354" s="100" t="s">
        <v>92</v>
      </c>
      <c r="C354" s="100" t="s">
        <v>123</v>
      </c>
      <c r="D354" s="106" t="s">
        <v>292</v>
      </c>
      <c r="E354" s="106" t="s">
        <v>43</v>
      </c>
      <c r="F354" s="101" t="s">
        <v>12</v>
      </c>
      <c r="G354" s="102" t="s">
        <v>10</v>
      </c>
      <c r="H354" s="103">
        <v>1</v>
      </c>
      <c r="I354" s="110">
        <v>95211.9</v>
      </c>
      <c r="J354" s="110">
        <f t="shared" si="134"/>
        <v>95211.9</v>
      </c>
      <c r="K354" s="110"/>
      <c r="L354" s="57">
        <f t="shared" si="133"/>
        <v>93307.661999999997</v>
      </c>
      <c r="M354" s="57">
        <f t="shared" si="132"/>
        <v>1904.2379999999976</v>
      </c>
      <c r="N354" s="104" t="s">
        <v>248</v>
      </c>
      <c r="O354" s="104" t="s">
        <v>290</v>
      </c>
    </row>
    <row r="355" spans="1:17" s="105" customFormat="1" ht="115.5">
      <c r="A355" s="99" t="s">
        <v>35</v>
      </c>
      <c r="B355" s="100" t="s">
        <v>92</v>
      </c>
      <c r="C355" s="100" t="s">
        <v>123</v>
      </c>
      <c r="D355" s="106" t="s">
        <v>293</v>
      </c>
      <c r="E355" s="106" t="s">
        <v>43</v>
      </c>
      <c r="F355" s="101" t="s">
        <v>12</v>
      </c>
      <c r="G355" s="102" t="s">
        <v>10</v>
      </c>
      <c r="H355" s="103">
        <v>1</v>
      </c>
      <c r="I355" s="110">
        <v>95211.9</v>
      </c>
      <c r="J355" s="110">
        <f t="shared" si="134"/>
        <v>95211.9</v>
      </c>
      <c r="K355" s="110"/>
      <c r="L355" s="57">
        <f t="shared" si="133"/>
        <v>93307.661999999997</v>
      </c>
      <c r="M355" s="57">
        <f t="shared" si="132"/>
        <v>1904.2379999999976</v>
      </c>
      <c r="N355" s="104" t="s">
        <v>249</v>
      </c>
      <c r="O355" s="104" t="s">
        <v>290</v>
      </c>
    </row>
    <row r="356" spans="1:17" s="105" customFormat="1" ht="115.5">
      <c r="A356" s="99" t="s">
        <v>35</v>
      </c>
      <c r="B356" s="100" t="s">
        <v>92</v>
      </c>
      <c r="C356" s="100" t="s">
        <v>123</v>
      </c>
      <c r="D356" s="106" t="s">
        <v>294</v>
      </c>
      <c r="E356" s="106" t="s">
        <v>43</v>
      </c>
      <c r="F356" s="101" t="s">
        <v>12</v>
      </c>
      <c r="G356" s="102" t="s">
        <v>10</v>
      </c>
      <c r="H356" s="103">
        <v>1</v>
      </c>
      <c r="I356" s="110">
        <v>95211.9</v>
      </c>
      <c r="J356" s="110">
        <f t="shared" si="134"/>
        <v>95211.9</v>
      </c>
      <c r="K356" s="110"/>
      <c r="L356" s="57">
        <f t="shared" si="133"/>
        <v>93307.661999999997</v>
      </c>
      <c r="M356" s="57">
        <f t="shared" si="132"/>
        <v>1904.2379999999976</v>
      </c>
      <c r="N356" s="104" t="s">
        <v>250</v>
      </c>
      <c r="O356" s="104" t="s">
        <v>290</v>
      </c>
    </row>
    <row r="357" spans="1:17" s="105" customFormat="1" ht="115.5">
      <c r="A357" s="99" t="s">
        <v>35</v>
      </c>
      <c r="B357" s="100" t="s">
        <v>92</v>
      </c>
      <c r="C357" s="100" t="s">
        <v>123</v>
      </c>
      <c r="D357" s="106" t="s">
        <v>295</v>
      </c>
      <c r="E357" s="106" t="s">
        <v>43</v>
      </c>
      <c r="F357" s="101" t="s">
        <v>12</v>
      </c>
      <c r="G357" s="102" t="s">
        <v>10</v>
      </c>
      <c r="H357" s="103">
        <v>1</v>
      </c>
      <c r="I357" s="110">
        <v>95211.9</v>
      </c>
      <c r="J357" s="110">
        <f t="shared" si="134"/>
        <v>95211.9</v>
      </c>
      <c r="K357" s="110"/>
      <c r="L357" s="57">
        <f t="shared" si="133"/>
        <v>93307.661999999997</v>
      </c>
      <c r="M357" s="57">
        <f t="shared" si="132"/>
        <v>1904.2379999999976</v>
      </c>
      <c r="N357" s="104" t="s">
        <v>251</v>
      </c>
      <c r="O357" s="104" t="s">
        <v>290</v>
      </c>
    </row>
    <row r="358" spans="1:17" s="105" customFormat="1" ht="115.5">
      <c r="A358" s="99" t="s">
        <v>35</v>
      </c>
      <c r="B358" s="100" t="s">
        <v>92</v>
      </c>
      <c r="C358" s="100" t="s">
        <v>123</v>
      </c>
      <c r="D358" s="106" t="s">
        <v>296</v>
      </c>
      <c r="E358" s="106" t="s">
        <v>43</v>
      </c>
      <c r="F358" s="101" t="s">
        <v>12</v>
      </c>
      <c r="G358" s="102" t="s">
        <v>10</v>
      </c>
      <c r="H358" s="103">
        <v>1</v>
      </c>
      <c r="I358" s="110">
        <v>95211.9</v>
      </c>
      <c r="J358" s="110">
        <f t="shared" si="134"/>
        <v>95211.9</v>
      </c>
      <c r="K358" s="110"/>
      <c r="L358" s="57">
        <f t="shared" si="133"/>
        <v>93307.661999999997</v>
      </c>
      <c r="M358" s="57">
        <f t="shared" si="132"/>
        <v>1904.2379999999976</v>
      </c>
      <c r="N358" s="104" t="s">
        <v>252</v>
      </c>
      <c r="O358" s="104" t="s">
        <v>290</v>
      </c>
    </row>
    <row r="359" spans="1:17" s="105" customFormat="1" ht="115.5">
      <c r="A359" s="99" t="s">
        <v>35</v>
      </c>
      <c r="B359" s="100" t="s">
        <v>92</v>
      </c>
      <c r="C359" s="100" t="s">
        <v>123</v>
      </c>
      <c r="D359" s="106" t="s">
        <v>297</v>
      </c>
      <c r="E359" s="106" t="s">
        <v>43</v>
      </c>
      <c r="F359" s="101" t="s">
        <v>12</v>
      </c>
      <c r="G359" s="102" t="s">
        <v>10</v>
      </c>
      <c r="H359" s="103">
        <v>1</v>
      </c>
      <c r="I359" s="110">
        <v>95211.9</v>
      </c>
      <c r="J359" s="110">
        <f t="shared" ref="J359" si="135">H359*I359</f>
        <v>95211.9</v>
      </c>
      <c r="K359" s="110"/>
      <c r="L359" s="57">
        <f t="shared" si="133"/>
        <v>93307.661999999997</v>
      </c>
      <c r="M359" s="57">
        <f t="shared" ref="M359" si="136">J359-L359</f>
        <v>1904.2379999999976</v>
      </c>
      <c r="N359" s="104" t="s">
        <v>253</v>
      </c>
      <c r="O359" s="104" t="s">
        <v>290</v>
      </c>
    </row>
    <row r="360" spans="1:17" s="105" customFormat="1" ht="115.5">
      <c r="A360" s="99" t="s">
        <v>35</v>
      </c>
      <c r="B360" s="100" t="s">
        <v>92</v>
      </c>
      <c r="C360" s="100" t="s">
        <v>123</v>
      </c>
      <c r="D360" s="106" t="s">
        <v>298</v>
      </c>
      <c r="E360" s="106" t="s">
        <v>43</v>
      </c>
      <c r="F360" s="101" t="s">
        <v>12</v>
      </c>
      <c r="G360" s="102" t="s">
        <v>10</v>
      </c>
      <c r="H360" s="103">
        <v>1</v>
      </c>
      <c r="I360" s="110">
        <v>95211.9</v>
      </c>
      <c r="J360" s="110">
        <f t="shared" ref="J360" si="137">H360*I360</f>
        <v>95211.9</v>
      </c>
      <c r="K360" s="110"/>
      <c r="L360" s="57">
        <f t="shared" si="133"/>
        <v>93307.661999999997</v>
      </c>
      <c r="M360" s="57">
        <f t="shared" ref="M360" si="138">J360-L360</f>
        <v>1904.2379999999976</v>
      </c>
      <c r="N360" s="104" t="s">
        <v>253</v>
      </c>
      <c r="O360" s="104" t="s">
        <v>290</v>
      </c>
    </row>
    <row r="361" spans="1:17">
      <c r="J361" s="118">
        <f>SUM(J8:J360)</f>
        <v>69366700.860000134</v>
      </c>
      <c r="K361" s="118">
        <f>SUM(K8:K360)</f>
        <v>1001855.6302521009</v>
      </c>
      <c r="L361" s="118">
        <f>SUM(L8:L360)</f>
        <v>66214269.851999968</v>
      </c>
      <c r="M361" s="118">
        <f>SUM(M8:M360)</f>
        <v>3152431.0080000013</v>
      </c>
    </row>
    <row r="362" spans="1:17">
      <c r="E362" s="53" t="s">
        <v>14</v>
      </c>
      <c r="F362" s="53"/>
      <c r="G362" s="53"/>
      <c r="H362" s="112"/>
      <c r="I362" s="113">
        <f>SUMIF(F:F,E362,J:J)</f>
        <v>66224276.399999999</v>
      </c>
      <c r="J362" s="6">
        <f>J361/5</f>
        <v>13873340.172000026</v>
      </c>
      <c r="L362" s="6">
        <f>L361/5</f>
        <v>13242853.970399994</v>
      </c>
    </row>
    <row r="363" spans="1:17">
      <c r="E363" s="53" t="s">
        <v>12</v>
      </c>
      <c r="F363" s="53"/>
      <c r="G363" s="53"/>
      <c r="H363" s="114"/>
      <c r="I363" s="113">
        <f>SUMIF(F:F,E363,J:J)</f>
        <v>3142424.4599999981</v>
      </c>
      <c r="O363" s="50"/>
    </row>
    <row r="364" spans="1:17">
      <c r="E364" s="115" t="s">
        <v>33</v>
      </c>
      <c r="F364" s="115"/>
      <c r="G364" s="115"/>
      <c r="H364" s="116"/>
      <c r="I364" s="117">
        <f>SUM(I362:I363)</f>
        <v>69366700.859999999</v>
      </c>
      <c r="J364" s="6">
        <f>I364/5</f>
        <v>13873340.172</v>
      </c>
      <c r="N364" s="6">
        <v>9261176</v>
      </c>
      <c r="O364" s="50">
        <f>N364*50%</f>
        <v>4630588</v>
      </c>
      <c r="Q364" s="50"/>
    </row>
    <row r="365" spans="1:17">
      <c r="N365" s="34">
        <f>J364-N364</f>
        <v>4612164.1720000003</v>
      </c>
      <c r="O365" s="50"/>
      <c r="Q365" s="50"/>
    </row>
    <row r="366" spans="1:17">
      <c r="E366" s="53"/>
      <c r="F366" s="53"/>
      <c r="G366" s="53"/>
      <c r="H366" s="112"/>
      <c r="I366" s="120" t="s">
        <v>227</v>
      </c>
      <c r="J366" s="120" t="s">
        <v>228</v>
      </c>
      <c r="K366" s="124"/>
      <c r="L366" s="124"/>
      <c r="M366" s="124"/>
      <c r="O366" s="50"/>
    </row>
    <row r="367" spans="1:17">
      <c r="E367" s="119" t="s">
        <v>35</v>
      </c>
      <c r="F367" s="119"/>
      <c r="G367" s="119"/>
      <c r="H367" s="72"/>
      <c r="I367" s="73">
        <f>SUMIF(A:A,E367,J:J)</f>
        <v>69366700.860000134</v>
      </c>
      <c r="J367" s="113">
        <f>I367/5</f>
        <v>13873340.172000026</v>
      </c>
      <c r="K367" s="125"/>
      <c r="L367" s="125"/>
      <c r="M367" s="125"/>
    </row>
    <row r="370" spans="3:17">
      <c r="C370" s="140" t="s">
        <v>229</v>
      </c>
      <c r="D370" s="140"/>
      <c r="E370" s="98">
        <v>20949496.399999999</v>
      </c>
      <c r="I370" s="91" t="s">
        <v>200</v>
      </c>
      <c r="J370" s="91" t="s">
        <v>201</v>
      </c>
      <c r="K370" s="91"/>
      <c r="L370" s="91"/>
      <c r="M370" s="91"/>
      <c r="N370" s="91" t="s">
        <v>202</v>
      </c>
      <c r="O370" s="91" t="s">
        <v>203</v>
      </c>
    </row>
    <row r="371" spans="3:17">
      <c r="C371" s="140" t="s">
        <v>226</v>
      </c>
      <c r="D371" s="140"/>
      <c r="E371" s="98">
        <f>15/100*E370</f>
        <v>3142424.4599999995</v>
      </c>
      <c r="H371" s="7" t="s">
        <v>225</v>
      </c>
      <c r="I371" s="94">
        <v>4545668.4000000004</v>
      </c>
      <c r="J371" s="6">
        <v>1804670</v>
      </c>
      <c r="N371" s="6">
        <v>634746</v>
      </c>
      <c r="O371" s="6">
        <v>634746</v>
      </c>
    </row>
    <row r="372" spans="3:17">
      <c r="H372" s="7" t="s">
        <v>12</v>
      </c>
      <c r="I372" s="93">
        <f>15/100*I371</f>
        <v>681850.26</v>
      </c>
      <c r="J372" s="107">
        <f t="shared" ref="J372:O372" si="139">15/100*J371</f>
        <v>270700.5</v>
      </c>
      <c r="K372" s="107"/>
      <c r="L372" s="107"/>
      <c r="M372" s="107"/>
      <c r="N372" s="107">
        <f t="shared" si="139"/>
        <v>95211.9</v>
      </c>
      <c r="O372" s="93">
        <f t="shared" si="139"/>
        <v>95211.9</v>
      </c>
      <c r="Q372" s="97"/>
    </row>
    <row r="373" spans="3:17">
      <c r="C373" s="5" t="s">
        <v>327</v>
      </c>
      <c r="D373" s="5" t="s">
        <v>328</v>
      </c>
      <c r="E373" s="98">
        <v>9610698.6600000001</v>
      </c>
      <c r="F373" s="98">
        <f>15/100*E373</f>
        <v>1441604.7989999999</v>
      </c>
      <c r="I373" s="92"/>
      <c r="J373" s="92">
        <f t="shared" ref="J373:O373" si="140">J372+J371</f>
        <v>2075370.5</v>
      </c>
      <c r="K373" s="92"/>
      <c r="L373" s="92"/>
      <c r="M373" s="92"/>
      <c r="N373" s="92">
        <f t="shared" si="140"/>
        <v>729957.9</v>
      </c>
      <c r="O373" s="92">
        <f t="shared" si="140"/>
        <v>729957.9</v>
      </c>
    </row>
    <row r="374" spans="3:17">
      <c r="D374" s="5" t="s">
        <v>329</v>
      </c>
      <c r="E374" s="98">
        <v>3966970.5</v>
      </c>
      <c r="F374" s="98">
        <f>15/100*E374</f>
        <v>595045.57499999995</v>
      </c>
    </row>
    <row r="375" spans="3:17" ht="33">
      <c r="D375" s="128" t="s">
        <v>185</v>
      </c>
      <c r="E375" s="98">
        <v>6735957.9000000004</v>
      </c>
      <c r="F375" s="98">
        <f>2/100*E375</f>
        <v>134719.158</v>
      </c>
      <c r="I375" s="91" t="s">
        <v>204</v>
      </c>
      <c r="J375" s="91" t="s">
        <v>205</v>
      </c>
      <c r="K375" s="91"/>
      <c r="L375" s="91"/>
      <c r="M375" s="91"/>
      <c r="N375" s="91" t="s">
        <v>206</v>
      </c>
      <c r="O375" s="91" t="s">
        <v>207</v>
      </c>
      <c r="Q375" s="97"/>
    </row>
    <row r="376" spans="3:17" ht="33">
      <c r="D376" s="128" t="s">
        <v>186</v>
      </c>
      <c r="E376" s="98">
        <v>2445957.9</v>
      </c>
      <c r="F376" s="98">
        <f t="shared" ref="F376:F397" si="141">2/100*E376</f>
        <v>48919.157999999996</v>
      </c>
      <c r="H376" s="7" t="s">
        <v>225</v>
      </c>
      <c r="I376" s="6">
        <v>634746</v>
      </c>
      <c r="J376" s="6">
        <v>634746</v>
      </c>
      <c r="N376" s="6">
        <v>634746</v>
      </c>
      <c r="O376" s="6">
        <v>634746</v>
      </c>
    </row>
    <row r="377" spans="3:17" ht="33">
      <c r="D377" s="128" t="s">
        <v>187</v>
      </c>
      <c r="E377" s="98">
        <v>1041957.9</v>
      </c>
      <c r="F377" s="98">
        <f t="shared" si="141"/>
        <v>20839.157999999999</v>
      </c>
      <c r="H377" s="7" t="s">
        <v>12</v>
      </c>
      <c r="I377" s="93">
        <f>15/100*I376</f>
        <v>95211.9</v>
      </c>
      <c r="J377" s="93">
        <f t="shared" ref="J377" si="142">15/100*J376</f>
        <v>95211.9</v>
      </c>
      <c r="K377" s="93"/>
      <c r="L377" s="93"/>
      <c r="M377" s="93"/>
      <c r="N377" s="93">
        <f t="shared" ref="N377" si="143">15/100*N376</f>
        <v>95211.9</v>
      </c>
      <c r="O377" s="93">
        <f t="shared" ref="O377" si="144">15/100*O376</f>
        <v>95211.9</v>
      </c>
      <c r="Q377" s="97"/>
    </row>
    <row r="378" spans="3:17" ht="33">
      <c r="D378" s="128" t="s">
        <v>188</v>
      </c>
      <c r="E378" s="98">
        <v>1509957.9</v>
      </c>
      <c r="F378" s="98">
        <f t="shared" si="141"/>
        <v>30199.157999999999</v>
      </c>
      <c r="I378" s="92">
        <f t="shared" ref="I378:O378" si="145">I377+I376</f>
        <v>729957.9</v>
      </c>
      <c r="J378" s="92">
        <f t="shared" si="145"/>
        <v>729957.9</v>
      </c>
      <c r="K378" s="92"/>
      <c r="L378" s="92"/>
      <c r="M378" s="92"/>
      <c r="N378" s="92">
        <f t="shared" si="145"/>
        <v>729957.9</v>
      </c>
      <c r="O378" s="92">
        <f t="shared" si="145"/>
        <v>729957.9</v>
      </c>
    </row>
    <row r="379" spans="3:17" ht="33">
      <c r="D379" s="128" t="s">
        <v>189</v>
      </c>
      <c r="E379" s="98">
        <v>2289957.9</v>
      </c>
      <c r="F379" s="98">
        <f t="shared" si="141"/>
        <v>45799.157999999996</v>
      </c>
    </row>
    <row r="380" spans="3:17" ht="33">
      <c r="D380" s="128" t="s">
        <v>190</v>
      </c>
      <c r="E380" s="98">
        <v>2289957.9</v>
      </c>
      <c r="F380" s="98">
        <f t="shared" si="141"/>
        <v>45799.157999999996</v>
      </c>
      <c r="I380" s="91" t="s">
        <v>208</v>
      </c>
      <c r="J380" s="91" t="s">
        <v>209</v>
      </c>
      <c r="K380" s="91"/>
      <c r="L380" s="91"/>
      <c r="M380" s="91"/>
      <c r="N380" s="91" t="s">
        <v>210</v>
      </c>
      <c r="O380" s="91" t="s">
        <v>211</v>
      </c>
    </row>
    <row r="381" spans="3:17" ht="33">
      <c r="D381" s="128" t="s">
        <v>191</v>
      </c>
      <c r="E381" s="98">
        <v>1275957.8999999999</v>
      </c>
      <c r="F381" s="98">
        <f t="shared" si="141"/>
        <v>25519.157999999999</v>
      </c>
      <c r="H381" s="7" t="s">
        <v>225</v>
      </c>
      <c r="I381" s="6">
        <v>634746</v>
      </c>
      <c r="J381" s="6">
        <v>634746</v>
      </c>
      <c r="N381" s="6">
        <v>634746</v>
      </c>
      <c r="O381" s="6">
        <v>634746</v>
      </c>
    </row>
    <row r="382" spans="3:17" ht="33">
      <c r="D382" s="128" t="s">
        <v>192</v>
      </c>
      <c r="E382" s="98">
        <v>2289957.9</v>
      </c>
      <c r="F382" s="98">
        <f t="shared" si="141"/>
        <v>45799.157999999996</v>
      </c>
      <c r="H382" s="7" t="s">
        <v>12</v>
      </c>
      <c r="I382" s="93">
        <f>15/100*I381</f>
        <v>95211.9</v>
      </c>
      <c r="J382" s="93">
        <f t="shared" ref="J382" si="146">15/100*J381</f>
        <v>95211.9</v>
      </c>
      <c r="K382" s="93"/>
      <c r="L382" s="93"/>
      <c r="M382" s="93"/>
      <c r="N382" s="93">
        <f t="shared" ref="N382" si="147">15/100*N381</f>
        <v>95211.9</v>
      </c>
      <c r="O382" s="93">
        <f t="shared" ref="O382" si="148">15/100*O381</f>
        <v>95211.9</v>
      </c>
      <c r="Q382" s="97"/>
    </row>
    <row r="383" spans="3:17" ht="33">
      <c r="D383" s="128" t="s">
        <v>193</v>
      </c>
      <c r="E383" s="98">
        <v>3069957.9</v>
      </c>
      <c r="F383" s="98">
        <f t="shared" si="141"/>
        <v>61399.157999999996</v>
      </c>
      <c r="I383" s="92">
        <f t="shared" ref="I383" si="149">I382+I381</f>
        <v>729957.9</v>
      </c>
    </row>
    <row r="384" spans="3:17" ht="33">
      <c r="D384" s="54" t="s">
        <v>194</v>
      </c>
      <c r="E384" s="98">
        <v>1899957.9</v>
      </c>
      <c r="F384" s="98">
        <f t="shared" si="141"/>
        <v>37999.157999999996</v>
      </c>
    </row>
    <row r="385" spans="4:15" ht="33">
      <c r="D385" s="128" t="s">
        <v>291</v>
      </c>
      <c r="E385" s="98">
        <v>6969957.9000000004</v>
      </c>
      <c r="F385" s="98">
        <f t="shared" si="141"/>
        <v>139399.158</v>
      </c>
      <c r="I385" s="91" t="s">
        <v>212</v>
      </c>
      <c r="J385" s="91" t="s">
        <v>213</v>
      </c>
      <c r="K385" s="91"/>
      <c r="L385" s="91"/>
      <c r="M385" s="91"/>
      <c r="N385" s="91" t="s">
        <v>214</v>
      </c>
      <c r="O385" s="91" t="s">
        <v>215</v>
      </c>
    </row>
    <row r="386" spans="4:15" ht="33">
      <c r="D386" s="128" t="s">
        <v>195</v>
      </c>
      <c r="E386" s="98">
        <v>1509957.9</v>
      </c>
      <c r="F386" s="98">
        <f t="shared" si="141"/>
        <v>30199.157999999999</v>
      </c>
      <c r="H386" s="7" t="s">
        <v>225</v>
      </c>
      <c r="I386" s="6">
        <v>634746</v>
      </c>
      <c r="J386" s="6">
        <v>634746</v>
      </c>
      <c r="N386" s="6">
        <v>634746</v>
      </c>
      <c r="O386" s="6">
        <v>634746</v>
      </c>
    </row>
    <row r="387" spans="4:15" ht="33">
      <c r="D387" s="128" t="s">
        <v>196</v>
      </c>
      <c r="E387" s="98">
        <v>1119957.8999999999</v>
      </c>
      <c r="F387" s="98">
        <f t="shared" si="141"/>
        <v>22399.157999999999</v>
      </c>
      <c r="H387" s="7" t="s">
        <v>12</v>
      </c>
      <c r="I387" s="93">
        <f>15/100*I386</f>
        <v>95211.9</v>
      </c>
      <c r="J387" s="93">
        <f t="shared" ref="J387" si="150">15/100*J386</f>
        <v>95211.9</v>
      </c>
      <c r="K387" s="93"/>
      <c r="L387" s="93"/>
      <c r="M387" s="93"/>
      <c r="N387" s="93">
        <f t="shared" ref="N387" si="151">15/100*N386</f>
        <v>95211.9</v>
      </c>
      <c r="O387" s="93">
        <f t="shared" ref="O387" si="152">15/100*O386</f>
        <v>95211.9</v>
      </c>
    </row>
    <row r="388" spans="4:15" ht="33">
      <c r="D388" s="128" t="s">
        <v>197</v>
      </c>
      <c r="E388" s="98">
        <v>2289957.9</v>
      </c>
      <c r="F388" s="98">
        <f t="shared" si="141"/>
        <v>45799.157999999996</v>
      </c>
      <c r="H388" s="7" t="s">
        <v>33</v>
      </c>
      <c r="I388" s="92">
        <f t="shared" ref="I388:O388" si="153">I387+I386</f>
        <v>729957.9</v>
      </c>
      <c r="J388" s="92">
        <f t="shared" si="153"/>
        <v>729957.9</v>
      </c>
      <c r="K388" s="92"/>
      <c r="L388" s="92"/>
      <c r="M388" s="92"/>
      <c r="N388" s="92">
        <f t="shared" si="153"/>
        <v>729957.9</v>
      </c>
      <c r="O388" s="92">
        <f t="shared" si="153"/>
        <v>729957.9</v>
      </c>
    </row>
    <row r="389" spans="4:15" ht="33">
      <c r="D389" s="128" t="s">
        <v>198</v>
      </c>
      <c r="E389" s="98">
        <v>2679957.9</v>
      </c>
      <c r="F389" s="98">
        <f t="shared" si="141"/>
        <v>53599.157999999996</v>
      </c>
    </row>
    <row r="390" spans="4:15" ht="33">
      <c r="D390" s="128" t="s">
        <v>199</v>
      </c>
      <c r="E390" s="98">
        <v>1899957.9</v>
      </c>
      <c r="F390" s="98">
        <f t="shared" si="141"/>
        <v>37999.157999999996</v>
      </c>
      <c r="I390" s="91" t="s">
        <v>216</v>
      </c>
      <c r="J390" s="91" t="s">
        <v>217</v>
      </c>
      <c r="K390" s="91"/>
      <c r="L390" s="91"/>
      <c r="M390" s="91"/>
      <c r="N390" s="91" t="s">
        <v>218</v>
      </c>
      <c r="O390" s="91" t="s">
        <v>219</v>
      </c>
    </row>
    <row r="391" spans="4:15" ht="33">
      <c r="D391" s="128" t="s">
        <v>292</v>
      </c>
      <c r="E391" s="98">
        <v>3069957.9</v>
      </c>
      <c r="F391" s="98">
        <f t="shared" si="141"/>
        <v>61399.157999999996</v>
      </c>
      <c r="H391" s="7" t="s">
        <v>225</v>
      </c>
      <c r="I391" s="6">
        <v>634746</v>
      </c>
      <c r="J391" s="6">
        <v>634746</v>
      </c>
      <c r="N391" s="6">
        <v>634746</v>
      </c>
      <c r="O391" s="6">
        <v>634746</v>
      </c>
    </row>
    <row r="392" spans="4:15" ht="33">
      <c r="D392" s="128" t="s">
        <v>293</v>
      </c>
      <c r="E392" s="98">
        <v>1509957.9</v>
      </c>
      <c r="F392" s="98">
        <f t="shared" si="141"/>
        <v>30199.157999999999</v>
      </c>
      <c r="H392" s="7" t="s">
        <v>12</v>
      </c>
      <c r="I392" s="93">
        <f>15/100*I391</f>
        <v>95211.9</v>
      </c>
      <c r="J392" s="93">
        <f t="shared" ref="J392" si="154">15/100*J391</f>
        <v>95211.9</v>
      </c>
      <c r="K392" s="93"/>
      <c r="L392" s="93"/>
      <c r="M392" s="93"/>
      <c r="N392" s="93">
        <f t="shared" ref="N392" si="155">15/100*N391</f>
        <v>95211.9</v>
      </c>
      <c r="O392" s="93">
        <f t="shared" ref="O392" si="156">15/100*O391</f>
        <v>95211.9</v>
      </c>
    </row>
    <row r="393" spans="4:15" ht="33">
      <c r="D393" s="128" t="s">
        <v>294</v>
      </c>
      <c r="E393" s="98">
        <v>1509957.9</v>
      </c>
      <c r="F393" s="98">
        <f t="shared" si="141"/>
        <v>30199.157999999999</v>
      </c>
      <c r="H393" s="7" t="s">
        <v>33</v>
      </c>
      <c r="I393" s="92">
        <f t="shared" ref="I393:O393" si="157">I392+I391</f>
        <v>729957.9</v>
      </c>
      <c r="J393" s="92">
        <f t="shared" si="157"/>
        <v>729957.9</v>
      </c>
      <c r="K393" s="92"/>
      <c r="L393" s="92"/>
      <c r="M393" s="92"/>
      <c r="N393" s="92">
        <f t="shared" si="157"/>
        <v>729957.9</v>
      </c>
      <c r="O393" s="92">
        <f t="shared" si="157"/>
        <v>729957.9</v>
      </c>
    </row>
    <row r="394" spans="4:15" ht="33">
      <c r="D394" s="128" t="s">
        <v>295</v>
      </c>
      <c r="E394" s="98">
        <v>4629957.9000000004</v>
      </c>
      <c r="F394" s="98">
        <f t="shared" si="141"/>
        <v>92599.15800000001</v>
      </c>
    </row>
    <row r="395" spans="4:15" ht="33">
      <c r="D395" s="128" t="s">
        <v>296</v>
      </c>
      <c r="E395" s="98">
        <v>1509957.9</v>
      </c>
      <c r="F395" s="98">
        <f t="shared" si="141"/>
        <v>30199.157999999999</v>
      </c>
      <c r="I395" s="91" t="s">
        <v>220</v>
      </c>
      <c r="J395" s="91" t="s">
        <v>221</v>
      </c>
      <c r="K395" s="91"/>
      <c r="L395" s="91"/>
      <c r="M395" s="91"/>
      <c r="N395" s="91" t="s">
        <v>222</v>
      </c>
      <c r="O395" s="91" t="s">
        <v>223</v>
      </c>
    </row>
    <row r="396" spans="4:15" ht="33">
      <c r="D396" s="128" t="s">
        <v>297</v>
      </c>
      <c r="E396" s="98">
        <v>1119957.8999999999</v>
      </c>
      <c r="F396" s="98">
        <f t="shared" si="141"/>
        <v>22399.157999999999</v>
      </c>
      <c r="H396" s="7" t="s">
        <v>225</v>
      </c>
      <c r="I396" s="6">
        <v>634746</v>
      </c>
      <c r="J396" s="6">
        <v>634746</v>
      </c>
      <c r="N396" s="6">
        <v>634746</v>
      </c>
      <c r="O396" s="6">
        <v>634746</v>
      </c>
    </row>
    <row r="397" spans="4:15" ht="33">
      <c r="D397" s="128" t="s">
        <v>298</v>
      </c>
      <c r="E397" s="98">
        <v>1119957.8999999999</v>
      </c>
      <c r="F397" s="98">
        <f t="shared" si="141"/>
        <v>22399.157999999999</v>
      </c>
      <c r="H397" s="7" t="s">
        <v>12</v>
      </c>
      <c r="I397" s="93">
        <f>15/100*I396</f>
        <v>95211.9</v>
      </c>
      <c r="J397" s="93">
        <f t="shared" ref="J397" si="158">15/100*J396</f>
        <v>95211.9</v>
      </c>
      <c r="K397" s="93"/>
      <c r="L397" s="93"/>
      <c r="M397" s="93"/>
      <c r="N397" s="93">
        <f t="shared" ref="N397" si="159">15/100*N396</f>
        <v>95211.9</v>
      </c>
      <c r="O397" s="93">
        <f t="shared" ref="O397" si="160">15/100*O396</f>
        <v>95211.9</v>
      </c>
    </row>
    <row r="398" spans="4:15">
      <c r="D398" s="128"/>
      <c r="E398" s="98">
        <f>SUM(E373:E397)</f>
        <v>69366700.859999985</v>
      </c>
      <c r="F398" s="98">
        <f>SUM(F373:F397)</f>
        <v>3152431.0079999957</v>
      </c>
      <c r="H398" s="7" t="s">
        <v>33</v>
      </c>
      <c r="I398" s="92">
        <f t="shared" ref="I398:O398" si="161">I397+I396</f>
        <v>729957.9</v>
      </c>
      <c r="J398" s="92">
        <f t="shared" si="161"/>
        <v>729957.9</v>
      </c>
      <c r="K398" s="92"/>
      <c r="L398" s="92"/>
      <c r="M398" s="92"/>
      <c r="N398" s="92">
        <f t="shared" si="161"/>
        <v>729957.9</v>
      </c>
      <c r="O398" s="92">
        <f t="shared" si="161"/>
        <v>729957.9</v>
      </c>
    </row>
    <row r="399" spans="4:15">
      <c r="D399" s="128"/>
      <c r="E399" s="98"/>
      <c r="F399" s="98"/>
    </row>
    <row r="400" spans="4:15">
      <c r="D400" s="128"/>
      <c r="E400" s="98"/>
      <c r="F400" s="98"/>
      <c r="I400" s="91" t="s">
        <v>224</v>
      </c>
      <c r="J400" s="121"/>
      <c r="K400" s="91"/>
      <c r="L400" s="91"/>
      <c r="M400" s="91"/>
      <c r="N400" s="91"/>
    </row>
    <row r="401" spans="4:15">
      <c r="D401" s="128"/>
      <c r="E401" s="98"/>
      <c r="F401" s="98"/>
      <c r="H401" s="7" t="s">
        <v>225</v>
      </c>
      <c r="I401" s="6">
        <v>634746</v>
      </c>
      <c r="K401" s="113"/>
      <c r="L401" s="113"/>
      <c r="M401" s="113"/>
      <c r="N401" s="113"/>
    </row>
    <row r="402" spans="4:15">
      <c r="D402" s="128"/>
      <c r="H402" s="7" t="s">
        <v>12</v>
      </c>
      <c r="I402" s="93">
        <f>15/100*I401</f>
        <v>95211.9</v>
      </c>
      <c r="J402" s="122"/>
      <c r="K402" s="93"/>
      <c r="L402" s="93"/>
      <c r="M402" s="93"/>
      <c r="N402" s="93"/>
      <c r="O402" s="5">
        <f t="shared" ref="O402" si="162">15/100*O401</f>
        <v>0</v>
      </c>
    </row>
    <row r="403" spans="4:15">
      <c r="D403" s="128"/>
      <c r="H403" s="7" t="s">
        <v>33</v>
      </c>
      <c r="I403" s="92">
        <f t="shared" ref="I403" si="163">I402+I401</f>
        <v>729957.9</v>
      </c>
      <c r="J403" s="123"/>
      <c r="K403" s="92"/>
      <c r="L403" s="92"/>
      <c r="M403" s="92"/>
      <c r="N403" s="92"/>
    </row>
  </sheetData>
  <autoFilter ref="A4:O367"/>
  <mergeCells count="3">
    <mergeCell ref="C370:D370"/>
    <mergeCell ref="C371:D371"/>
    <mergeCell ref="A2:C2"/>
  </mergeCells>
  <phoneticPr fontId="20" type="noConversion"/>
  <pageMargins left="3.937007874015748E-2" right="3.937007874015748E-2" top="0.74803149606299213" bottom="0.74803149606299213" header="0.31496062992125984" footer="0.31496062992125984"/>
  <pageSetup paperSize="9" scale="50" orientation="landscape" r:id="rId1"/>
  <rowBreaks count="1" manualBreakCount="1">
    <brk id="131" max="19" man="1"/>
  </rowBreaks>
  <legacyDrawing r:id="rId2"/>
</worksheet>
</file>

<file path=xl/worksheets/sheet2.xml><?xml version="1.0" encoding="utf-8"?>
<worksheet xmlns="http://schemas.openxmlformats.org/spreadsheetml/2006/main" xmlns:r="http://schemas.openxmlformats.org/officeDocument/2006/relationships">
  <dimension ref="A1:E12"/>
  <sheetViews>
    <sheetView workbookViewId="0">
      <selection activeCell="C5" sqref="C5"/>
    </sheetView>
  </sheetViews>
  <sheetFormatPr defaultRowHeight="15"/>
  <cols>
    <col min="1" max="1" width="34.5703125" customWidth="1"/>
    <col min="3" max="3" width="10.85546875" customWidth="1"/>
    <col min="4" max="4" width="14.85546875" customWidth="1"/>
    <col min="5" max="5" width="17.5703125" customWidth="1"/>
  </cols>
  <sheetData>
    <row r="1" spans="1:5">
      <c r="A1" s="14" t="s">
        <v>40</v>
      </c>
    </row>
    <row r="3" spans="1:5" ht="47.25">
      <c r="A3" s="8" t="s">
        <v>36</v>
      </c>
      <c r="B3" s="8" t="s">
        <v>114</v>
      </c>
      <c r="C3" s="8" t="s">
        <v>37</v>
      </c>
      <c r="D3" s="8" t="s">
        <v>41</v>
      </c>
      <c r="E3" s="8" t="s">
        <v>38</v>
      </c>
    </row>
    <row r="4" spans="1:5" ht="31.5">
      <c r="A4" s="9" t="str">
        <f>'Buget TA'!N10</f>
        <v>Servicii organizare campanie  informare si constientizare</v>
      </c>
      <c r="B4" s="10" t="s">
        <v>149</v>
      </c>
      <c r="C4" s="10" t="s">
        <v>20</v>
      </c>
      <c r="D4" s="12">
        <f>'Buget TA'!I10/1.19</f>
        <v>400000</v>
      </c>
      <c r="E4" s="10" t="s">
        <v>135</v>
      </c>
    </row>
    <row r="5" spans="1:5" ht="31.5">
      <c r="A5" s="87" t="s">
        <v>301</v>
      </c>
      <c r="B5" s="10" t="s">
        <v>115</v>
      </c>
      <c r="C5" s="10" t="s">
        <v>20</v>
      </c>
      <c r="D5" s="12">
        <f>'Buget TA'!J66/1.19</f>
        <v>84033.613445378156</v>
      </c>
      <c r="E5" s="10" t="s">
        <v>153</v>
      </c>
    </row>
    <row r="6" spans="1:5" ht="47.25">
      <c r="A6" s="87" t="s">
        <v>302</v>
      </c>
      <c r="B6" s="11" t="s">
        <v>149</v>
      </c>
      <c r="C6" s="10" t="s">
        <v>20</v>
      </c>
      <c r="D6" s="127">
        <f>'Buget TA'!J127/1.19</f>
        <v>2301344.5378151261</v>
      </c>
      <c r="E6" s="10" t="s">
        <v>44</v>
      </c>
    </row>
    <row r="7" spans="1:5" ht="31.5">
      <c r="A7" s="9" t="s">
        <v>303</v>
      </c>
      <c r="B7" s="11" t="s">
        <v>149</v>
      </c>
      <c r="C7" s="10" t="s">
        <v>20</v>
      </c>
      <c r="D7" s="127">
        <f>'Buget TA'!J216/1.19</f>
        <v>375000</v>
      </c>
      <c r="E7" s="10" t="s">
        <v>44</v>
      </c>
    </row>
    <row r="8" spans="1:5" ht="47.25">
      <c r="A8" s="87" t="s">
        <v>304</v>
      </c>
      <c r="B8" s="11" t="s">
        <v>115</v>
      </c>
      <c r="C8" s="10" t="s">
        <v>20</v>
      </c>
      <c r="D8" s="127">
        <f>'Buget TA'!J224/1.19</f>
        <v>34957.983193277316</v>
      </c>
      <c r="E8" s="10" t="s">
        <v>153</v>
      </c>
    </row>
    <row r="9" spans="1:5" ht="31.5">
      <c r="A9" s="9" t="s">
        <v>179</v>
      </c>
      <c r="B9" s="11" t="s">
        <v>149</v>
      </c>
      <c r="C9" s="10" t="s">
        <v>45</v>
      </c>
      <c r="D9" s="13">
        <f>'Buget TA'!J67+'Buget TA'!J68+'Buget TA'!J75+'Buget TA'!J128/1.19</f>
        <v>77260</v>
      </c>
      <c r="E9" s="10" t="s">
        <v>153</v>
      </c>
    </row>
    <row r="12" spans="1:5">
      <c r="D12" s="67">
        <f>SUM(D4:D9)</f>
        <v>3272596.1344537819</v>
      </c>
    </row>
  </sheetData>
  <phoneticPr fontId="2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AR20"/>
  <sheetViews>
    <sheetView zoomScaleNormal="100" workbookViewId="0">
      <pane xSplit="2" ySplit="3" topLeftCell="D13" activePane="bottomRight" state="frozen"/>
      <selection pane="topRight" activeCell="B1" sqref="B1"/>
      <selection pane="bottomLeft" activeCell="A2" sqref="A2"/>
      <selection pane="bottomRight" activeCell="Z8" sqref="Z8"/>
    </sheetView>
  </sheetViews>
  <sheetFormatPr defaultColWidth="9.140625" defaultRowHeight="15"/>
  <cols>
    <col min="1" max="1" width="6" style="16" customWidth="1"/>
    <col min="2" max="2" width="21.42578125" style="16" customWidth="1"/>
    <col min="3" max="3" width="14.140625" style="17" customWidth="1"/>
    <col min="4" max="4" width="45.28515625" style="17" customWidth="1"/>
    <col min="5" max="6" width="8.7109375" style="42" hidden="1" customWidth="1"/>
    <col min="7" max="7" width="5.5703125" style="42" hidden="1" customWidth="1"/>
    <col min="8" max="8" width="5.5703125" style="42" customWidth="1"/>
    <col min="9" max="17" width="2.5703125" style="18" bestFit="1" customWidth="1"/>
    <col min="18" max="44" width="3.5703125" style="18" bestFit="1" customWidth="1"/>
    <col min="45" max="16384" width="9.140625" style="16"/>
  </cols>
  <sheetData>
    <row r="1" spans="1:44">
      <c r="A1" s="15" t="s">
        <v>88</v>
      </c>
      <c r="E1" s="22"/>
      <c r="F1" s="22"/>
      <c r="G1" s="22"/>
      <c r="H1" s="22"/>
    </row>
    <row r="2" spans="1:44">
      <c r="E2" s="22"/>
      <c r="F2" s="22"/>
      <c r="G2" s="22"/>
      <c r="H2" s="22"/>
    </row>
    <row r="3" spans="1:44" s="25" customFormat="1" ht="28.5">
      <c r="A3" s="23" t="s">
        <v>19</v>
      </c>
      <c r="B3" s="23" t="s">
        <v>0</v>
      </c>
      <c r="C3" s="141" t="s">
        <v>46</v>
      </c>
      <c r="D3" s="142"/>
      <c r="E3" s="24" t="s">
        <v>47</v>
      </c>
      <c r="F3" s="24" t="s">
        <v>48</v>
      </c>
      <c r="G3" s="24" t="s">
        <v>49</v>
      </c>
      <c r="H3" s="24" t="s">
        <v>93</v>
      </c>
      <c r="I3" s="38" t="s">
        <v>50</v>
      </c>
      <c r="J3" s="26" t="s">
        <v>51</v>
      </c>
      <c r="K3" s="26" t="s">
        <v>52</v>
      </c>
      <c r="L3" s="26" t="s">
        <v>53</v>
      </c>
      <c r="M3" s="26" t="s">
        <v>54</v>
      </c>
      <c r="N3" s="26" t="s">
        <v>55</v>
      </c>
      <c r="O3" s="26" t="s">
        <v>56</v>
      </c>
      <c r="P3" s="26" t="s">
        <v>57</v>
      </c>
      <c r="Q3" s="26" t="s">
        <v>58</v>
      </c>
      <c r="R3" s="26" t="s">
        <v>59</v>
      </c>
      <c r="S3" s="26" t="s">
        <v>60</v>
      </c>
      <c r="T3" s="26" t="s">
        <v>61</v>
      </c>
      <c r="U3" s="26" t="s">
        <v>62</v>
      </c>
      <c r="V3" s="26" t="s">
        <v>63</v>
      </c>
      <c r="W3" s="26" t="s">
        <v>64</v>
      </c>
      <c r="X3" s="26" t="s">
        <v>65</v>
      </c>
      <c r="Y3" s="26" t="s">
        <v>66</v>
      </c>
      <c r="Z3" s="26" t="s">
        <v>67</v>
      </c>
      <c r="AA3" s="26" t="s">
        <v>68</v>
      </c>
      <c r="AB3" s="26" t="s">
        <v>69</v>
      </c>
      <c r="AC3" s="26" t="s">
        <v>70</v>
      </c>
      <c r="AD3" s="26" t="s">
        <v>71</v>
      </c>
      <c r="AE3" s="26" t="s">
        <v>72</v>
      </c>
      <c r="AF3" s="26" t="s">
        <v>73</v>
      </c>
      <c r="AG3" s="26" t="s">
        <v>74</v>
      </c>
      <c r="AH3" s="26" t="s">
        <v>75</v>
      </c>
      <c r="AI3" s="26" t="s">
        <v>76</v>
      </c>
      <c r="AJ3" s="26" t="s">
        <v>77</v>
      </c>
      <c r="AK3" s="26" t="s">
        <v>78</v>
      </c>
      <c r="AL3" s="26" t="s">
        <v>79</v>
      </c>
      <c r="AM3" s="26" t="s">
        <v>80</v>
      </c>
      <c r="AN3" s="26" t="s">
        <v>81</v>
      </c>
      <c r="AO3" s="26" t="s">
        <v>82</v>
      </c>
      <c r="AP3" s="26" t="s">
        <v>83</v>
      </c>
      <c r="AQ3" s="26" t="s">
        <v>84</v>
      </c>
      <c r="AR3" s="26" t="s">
        <v>85</v>
      </c>
    </row>
    <row r="4" spans="1:44" ht="28.5">
      <c r="A4" s="27" t="s">
        <v>7</v>
      </c>
      <c r="B4" s="27" t="s">
        <v>90</v>
      </c>
      <c r="C4" s="19"/>
      <c r="D4" s="36"/>
      <c r="E4" s="19"/>
      <c r="F4" s="19"/>
      <c r="G4" s="19"/>
      <c r="H4" s="20">
        <f t="shared" ref="H4:H8" si="0">COUNTA(I4:AR4)</f>
        <v>34</v>
      </c>
      <c r="I4" s="70"/>
      <c r="J4" s="32" t="s">
        <v>86</v>
      </c>
      <c r="K4" s="32" t="s">
        <v>86</v>
      </c>
      <c r="L4" s="32" t="s">
        <v>86</v>
      </c>
      <c r="M4" s="32" t="s">
        <v>86</v>
      </c>
      <c r="N4" s="32" t="s">
        <v>86</v>
      </c>
      <c r="O4" s="32" t="s">
        <v>86</v>
      </c>
      <c r="P4" s="32" t="s">
        <v>86</v>
      </c>
      <c r="Q4" s="32" t="s">
        <v>86</v>
      </c>
      <c r="R4" s="32" t="s">
        <v>86</v>
      </c>
      <c r="S4" s="32" t="s">
        <v>86</v>
      </c>
      <c r="T4" s="32" t="s">
        <v>86</v>
      </c>
      <c r="U4" s="32" t="s">
        <v>86</v>
      </c>
      <c r="V4" s="32" t="s">
        <v>86</v>
      </c>
      <c r="W4" s="32" t="s">
        <v>86</v>
      </c>
      <c r="X4" s="32" t="s">
        <v>86</v>
      </c>
      <c r="Y4" s="32" t="s">
        <v>86</v>
      </c>
      <c r="Z4" s="32" t="s">
        <v>86</v>
      </c>
      <c r="AA4" s="32" t="s">
        <v>86</v>
      </c>
      <c r="AB4" s="32" t="s">
        <v>86</v>
      </c>
      <c r="AC4" s="32" t="s">
        <v>86</v>
      </c>
      <c r="AD4" s="32" t="s">
        <v>86</v>
      </c>
      <c r="AE4" s="32" t="s">
        <v>86</v>
      </c>
      <c r="AF4" s="32" t="s">
        <v>86</v>
      </c>
      <c r="AG4" s="32" t="s">
        <v>86</v>
      </c>
      <c r="AH4" s="32" t="s">
        <v>86</v>
      </c>
      <c r="AI4" s="32" t="s">
        <v>86</v>
      </c>
      <c r="AJ4" s="32" t="s">
        <v>86</v>
      </c>
      <c r="AK4" s="32" t="s">
        <v>86</v>
      </c>
      <c r="AL4" s="32" t="s">
        <v>86</v>
      </c>
      <c r="AM4" s="32" t="s">
        <v>86</v>
      </c>
      <c r="AN4" s="32" t="s">
        <v>86</v>
      </c>
      <c r="AO4" s="32" t="s">
        <v>86</v>
      </c>
      <c r="AP4" s="32" t="s">
        <v>86</v>
      </c>
      <c r="AQ4" s="32" t="s">
        <v>86</v>
      </c>
      <c r="AR4" s="32"/>
    </row>
    <row r="5" spans="1:44" ht="120">
      <c r="A5" s="28" t="s">
        <v>7</v>
      </c>
      <c r="B5" s="28" t="s">
        <v>143</v>
      </c>
      <c r="C5" s="21" t="s">
        <v>87</v>
      </c>
      <c r="D5" s="36" t="s">
        <v>158</v>
      </c>
      <c r="E5" s="22"/>
      <c r="F5" s="22" t="s">
        <v>86</v>
      </c>
      <c r="G5" s="22"/>
      <c r="H5" s="20">
        <f t="shared" si="0"/>
        <v>30</v>
      </c>
      <c r="I5" s="39"/>
      <c r="J5" s="20"/>
      <c r="K5" s="20"/>
      <c r="L5" s="20"/>
      <c r="M5" s="20"/>
      <c r="N5" s="20" t="s">
        <v>86</v>
      </c>
      <c r="O5" s="20" t="s">
        <v>86</v>
      </c>
      <c r="P5" s="20" t="s">
        <v>86</v>
      </c>
      <c r="Q5" s="20" t="s">
        <v>86</v>
      </c>
      <c r="R5" s="20" t="s">
        <v>86</v>
      </c>
      <c r="S5" s="20" t="s">
        <v>86</v>
      </c>
      <c r="T5" s="20" t="s">
        <v>86</v>
      </c>
      <c r="U5" s="20" t="s">
        <v>86</v>
      </c>
      <c r="V5" s="20" t="s">
        <v>86</v>
      </c>
      <c r="W5" s="20" t="s">
        <v>86</v>
      </c>
      <c r="X5" s="20" t="s">
        <v>86</v>
      </c>
      <c r="Y5" s="20" t="s">
        <v>86</v>
      </c>
      <c r="Z5" s="20" t="s">
        <v>86</v>
      </c>
      <c r="AA5" s="20" t="s">
        <v>86</v>
      </c>
      <c r="AB5" s="20" t="s">
        <v>86</v>
      </c>
      <c r="AC5" s="20" t="s">
        <v>86</v>
      </c>
      <c r="AD5" s="20" t="s">
        <v>86</v>
      </c>
      <c r="AE5" s="20" t="s">
        <v>86</v>
      </c>
      <c r="AF5" s="20" t="s">
        <v>86</v>
      </c>
      <c r="AG5" s="20" t="s">
        <v>86</v>
      </c>
      <c r="AH5" s="20" t="s">
        <v>86</v>
      </c>
      <c r="AI5" s="20" t="s">
        <v>86</v>
      </c>
      <c r="AJ5" s="20" t="s">
        <v>86</v>
      </c>
      <c r="AK5" s="20" t="s">
        <v>86</v>
      </c>
      <c r="AL5" s="20" t="s">
        <v>86</v>
      </c>
      <c r="AM5" s="20" t="s">
        <v>86</v>
      </c>
      <c r="AN5" s="20" t="s">
        <v>86</v>
      </c>
      <c r="AO5" s="20" t="s">
        <v>86</v>
      </c>
      <c r="AP5" s="20" t="s">
        <v>86</v>
      </c>
      <c r="AQ5" s="20" t="s">
        <v>86</v>
      </c>
      <c r="AR5" s="20"/>
    </row>
    <row r="6" spans="1:44" ht="60">
      <c r="A6" s="28" t="s">
        <v>7</v>
      </c>
      <c r="B6" s="28" t="s">
        <v>144</v>
      </c>
      <c r="C6" s="45" t="s">
        <v>94</v>
      </c>
      <c r="D6" s="46" t="s">
        <v>145</v>
      </c>
      <c r="E6" s="47" t="s">
        <v>86</v>
      </c>
      <c r="F6" s="47"/>
      <c r="G6" s="47"/>
      <c r="H6" s="48">
        <f t="shared" si="0"/>
        <v>32</v>
      </c>
      <c r="I6" s="49"/>
      <c r="J6" s="48" t="s">
        <v>86</v>
      </c>
      <c r="K6" s="48" t="s">
        <v>86</v>
      </c>
      <c r="L6" s="48" t="s">
        <v>86</v>
      </c>
      <c r="M6" s="48" t="s">
        <v>86</v>
      </c>
      <c r="N6" s="48" t="s">
        <v>86</v>
      </c>
      <c r="O6" s="48" t="s">
        <v>86</v>
      </c>
      <c r="P6" s="48" t="s">
        <v>86</v>
      </c>
      <c r="Q6" s="48" t="s">
        <v>86</v>
      </c>
      <c r="R6" s="48" t="s">
        <v>86</v>
      </c>
      <c r="S6" s="48" t="s">
        <v>86</v>
      </c>
      <c r="T6" s="48" t="s">
        <v>86</v>
      </c>
      <c r="U6" s="48" t="s">
        <v>86</v>
      </c>
      <c r="V6" s="48" t="s">
        <v>86</v>
      </c>
      <c r="W6" s="48" t="s">
        <v>86</v>
      </c>
      <c r="X6" s="48" t="s">
        <v>86</v>
      </c>
      <c r="Y6" s="48" t="s">
        <v>86</v>
      </c>
      <c r="Z6" s="48" t="s">
        <v>86</v>
      </c>
      <c r="AA6" s="48" t="s">
        <v>86</v>
      </c>
      <c r="AB6" s="48" t="s">
        <v>86</v>
      </c>
      <c r="AC6" s="48" t="s">
        <v>86</v>
      </c>
      <c r="AD6" s="48" t="s">
        <v>86</v>
      </c>
      <c r="AE6" s="48" t="s">
        <v>86</v>
      </c>
      <c r="AF6" s="48" t="s">
        <v>86</v>
      </c>
      <c r="AG6" s="48" t="s">
        <v>86</v>
      </c>
      <c r="AH6" s="48" t="s">
        <v>86</v>
      </c>
      <c r="AI6" s="48" t="s">
        <v>86</v>
      </c>
      <c r="AJ6" s="48" t="s">
        <v>86</v>
      </c>
      <c r="AK6" s="48" t="s">
        <v>86</v>
      </c>
      <c r="AL6" s="48" t="s">
        <v>86</v>
      </c>
      <c r="AM6" s="48" t="s">
        <v>86</v>
      </c>
      <c r="AN6" s="48" t="s">
        <v>86</v>
      </c>
      <c r="AO6" s="48" t="s">
        <v>86</v>
      </c>
      <c r="AP6" s="48"/>
      <c r="AQ6" s="48"/>
      <c r="AR6" s="48"/>
    </row>
    <row r="7" spans="1:44" ht="57">
      <c r="A7" s="28" t="s">
        <v>8</v>
      </c>
      <c r="B7" s="27" t="s">
        <v>116</v>
      </c>
      <c r="C7" s="45"/>
      <c r="D7" s="46"/>
      <c r="E7" s="47"/>
      <c r="F7" s="47"/>
      <c r="G7" s="47"/>
      <c r="H7" s="48">
        <f t="shared" si="0"/>
        <v>24</v>
      </c>
      <c r="I7" s="69"/>
      <c r="J7" s="68" t="s">
        <v>86</v>
      </c>
      <c r="K7" s="68" t="s">
        <v>86</v>
      </c>
      <c r="L7" s="68" t="s">
        <v>86</v>
      </c>
      <c r="M7" s="68" t="s">
        <v>86</v>
      </c>
      <c r="N7" s="68" t="s">
        <v>86</v>
      </c>
      <c r="O7" s="68" t="s">
        <v>86</v>
      </c>
      <c r="P7" s="68" t="s">
        <v>86</v>
      </c>
      <c r="Q7" s="68" t="s">
        <v>86</v>
      </c>
      <c r="R7" s="68" t="s">
        <v>86</v>
      </c>
      <c r="S7" s="68" t="s">
        <v>86</v>
      </c>
      <c r="T7" s="68" t="s">
        <v>86</v>
      </c>
      <c r="U7" s="68" t="s">
        <v>86</v>
      </c>
      <c r="V7" s="68" t="s">
        <v>86</v>
      </c>
      <c r="W7" s="68" t="s">
        <v>86</v>
      </c>
      <c r="X7" s="68" t="s">
        <v>86</v>
      </c>
      <c r="Y7" s="68" t="s">
        <v>86</v>
      </c>
      <c r="Z7" s="68" t="s">
        <v>86</v>
      </c>
      <c r="AA7" s="68" t="s">
        <v>86</v>
      </c>
      <c r="AB7" s="68" t="s">
        <v>86</v>
      </c>
      <c r="AC7" s="68" t="s">
        <v>86</v>
      </c>
      <c r="AD7" s="68" t="s">
        <v>86</v>
      </c>
      <c r="AE7" s="68" t="s">
        <v>86</v>
      </c>
      <c r="AF7" s="68" t="s">
        <v>86</v>
      </c>
      <c r="AG7" s="68" t="s">
        <v>86</v>
      </c>
      <c r="AH7" s="68"/>
      <c r="AI7" s="68"/>
      <c r="AJ7" s="68"/>
      <c r="AK7" s="68"/>
      <c r="AL7" s="68"/>
      <c r="AM7" s="68"/>
      <c r="AN7" s="68"/>
      <c r="AO7" s="68"/>
      <c r="AP7" s="68"/>
      <c r="AQ7" s="68"/>
      <c r="AR7" s="68"/>
    </row>
    <row r="8" spans="1:44" ht="150">
      <c r="A8" s="28" t="s">
        <v>8</v>
      </c>
      <c r="B8" s="28" t="s">
        <v>154</v>
      </c>
      <c r="C8" s="21" t="s">
        <v>106</v>
      </c>
      <c r="D8" s="36" t="s">
        <v>157</v>
      </c>
      <c r="E8" s="22"/>
      <c r="F8" s="22"/>
      <c r="G8" s="22"/>
      <c r="H8" s="20">
        <f t="shared" si="0"/>
        <v>9</v>
      </c>
      <c r="I8" s="39"/>
      <c r="J8" s="20" t="s">
        <v>86</v>
      </c>
      <c r="K8" s="20" t="s">
        <v>86</v>
      </c>
      <c r="L8" s="20" t="s">
        <v>86</v>
      </c>
      <c r="M8" s="20" t="s">
        <v>86</v>
      </c>
      <c r="N8" s="20" t="s">
        <v>86</v>
      </c>
      <c r="O8" s="20" t="s">
        <v>86</v>
      </c>
      <c r="P8" s="20" t="s">
        <v>86</v>
      </c>
      <c r="Q8" s="20" t="s">
        <v>86</v>
      </c>
      <c r="R8" s="20" t="s">
        <v>86</v>
      </c>
      <c r="S8" s="20"/>
      <c r="T8" s="20"/>
      <c r="U8" s="20"/>
      <c r="V8" s="20"/>
      <c r="W8" s="20"/>
      <c r="X8" s="20"/>
      <c r="Y8" s="20"/>
      <c r="Z8" s="20"/>
      <c r="AA8" s="29"/>
      <c r="AB8" s="29"/>
      <c r="AC8" s="29"/>
      <c r="AD8" s="29"/>
      <c r="AE8" s="29"/>
      <c r="AF8" s="29"/>
      <c r="AG8" s="29"/>
      <c r="AH8" s="29"/>
      <c r="AI8" s="29"/>
      <c r="AJ8" s="29"/>
      <c r="AK8" s="29"/>
      <c r="AL8" s="29"/>
      <c r="AM8" s="29"/>
      <c r="AN8" s="29"/>
      <c r="AO8" s="29"/>
      <c r="AP8" s="29"/>
      <c r="AQ8" s="29"/>
      <c r="AR8" s="29"/>
    </row>
    <row r="9" spans="1:44" ht="60">
      <c r="A9" s="28"/>
      <c r="B9" s="28" t="s">
        <v>155</v>
      </c>
      <c r="C9" s="45"/>
      <c r="D9" s="46" t="s">
        <v>156</v>
      </c>
      <c r="E9" s="47"/>
      <c r="F9" s="47"/>
      <c r="G9" s="47"/>
      <c r="H9" s="20">
        <f>COUNTA(I9:AR9)</f>
        <v>6</v>
      </c>
      <c r="I9" s="49"/>
      <c r="J9" s="48"/>
      <c r="K9" s="48"/>
      <c r="L9" s="48"/>
      <c r="M9" s="48" t="s">
        <v>86</v>
      </c>
      <c r="N9" s="48" t="s">
        <v>86</v>
      </c>
      <c r="O9" s="48" t="s">
        <v>86</v>
      </c>
      <c r="P9" s="48" t="s">
        <v>86</v>
      </c>
      <c r="Q9" s="48" t="s">
        <v>86</v>
      </c>
      <c r="R9" s="48" t="s">
        <v>86</v>
      </c>
      <c r="S9" s="48"/>
      <c r="T9" s="48"/>
      <c r="U9" s="48"/>
      <c r="V9" s="48"/>
      <c r="W9" s="48"/>
      <c r="X9" s="48"/>
      <c r="Y9" s="48"/>
      <c r="Z9" s="48"/>
      <c r="AA9" s="48"/>
      <c r="AB9" s="48"/>
      <c r="AC9" s="48"/>
      <c r="AD9" s="48"/>
      <c r="AE9" s="48"/>
      <c r="AF9" s="48"/>
      <c r="AG9" s="48"/>
      <c r="AH9" s="48"/>
      <c r="AI9" s="48"/>
      <c r="AJ9" s="48"/>
      <c r="AK9" s="48"/>
      <c r="AL9" s="48"/>
      <c r="AM9" s="48"/>
      <c r="AN9" s="48"/>
      <c r="AO9" s="48"/>
      <c r="AP9" s="48"/>
      <c r="AQ9" s="48"/>
      <c r="AR9" s="48"/>
    </row>
    <row r="10" spans="1:44" ht="90">
      <c r="A10" s="28" t="s">
        <v>8</v>
      </c>
      <c r="B10" s="28" t="s">
        <v>137</v>
      </c>
      <c r="C10" s="21" t="s">
        <v>105</v>
      </c>
      <c r="D10" s="36" t="s">
        <v>320</v>
      </c>
      <c r="E10" s="22" t="s">
        <v>86</v>
      </c>
      <c r="F10" s="22" t="s">
        <v>86</v>
      </c>
      <c r="G10" s="22"/>
      <c r="H10" s="20">
        <f t="shared" ref="H10:H18" si="1">COUNTA(I10:AR10)</f>
        <v>15</v>
      </c>
      <c r="I10" s="39"/>
      <c r="J10" s="20"/>
      <c r="K10" s="20"/>
      <c r="L10" s="20"/>
      <c r="M10" s="20"/>
      <c r="N10" s="20"/>
      <c r="O10" s="20"/>
      <c r="P10" s="20"/>
      <c r="Q10" s="20"/>
      <c r="R10" s="20"/>
      <c r="S10" s="20" t="s">
        <v>86</v>
      </c>
      <c r="T10" s="20" t="s">
        <v>86</v>
      </c>
      <c r="U10" s="20" t="s">
        <v>86</v>
      </c>
      <c r="V10" s="20" t="s">
        <v>86</v>
      </c>
      <c r="W10" s="20" t="s">
        <v>86</v>
      </c>
      <c r="X10" s="20" t="s">
        <v>86</v>
      </c>
      <c r="Y10" s="20" t="s">
        <v>86</v>
      </c>
      <c r="Z10" s="20" t="s">
        <v>86</v>
      </c>
      <c r="AA10" s="20" t="s">
        <v>86</v>
      </c>
      <c r="AB10" s="20" t="s">
        <v>86</v>
      </c>
      <c r="AC10" s="20" t="s">
        <v>86</v>
      </c>
      <c r="AD10" s="20" t="s">
        <v>86</v>
      </c>
      <c r="AE10" s="20" t="s">
        <v>86</v>
      </c>
      <c r="AF10" s="20" t="s">
        <v>86</v>
      </c>
      <c r="AG10" s="20" t="s">
        <v>86</v>
      </c>
      <c r="AH10" s="20"/>
      <c r="AI10" s="20"/>
      <c r="AJ10" s="20"/>
      <c r="AK10" s="20"/>
      <c r="AL10" s="20"/>
      <c r="AM10" s="20"/>
      <c r="AN10" s="20"/>
      <c r="AO10" s="20"/>
      <c r="AP10" s="20"/>
      <c r="AQ10" s="20"/>
      <c r="AR10" s="20"/>
    </row>
    <row r="11" spans="1:44" s="15" customFormat="1" ht="85.5">
      <c r="A11" s="27" t="s">
        <v>17</v>
      </c>
      <c r="B11" s="27" t="s">
        <v>138</v>
      </c>
      <c r="C11" s="31"/>
      <c r="D11" s="37"/>
      <c r="E11" s="32"/>
      <c r="F11" s="20" t="s">
        <v>86</v>
      </c>
      <c r="G11" s="32"/>
      <c r="H11" s="20">
        <f t="shared" si="1"/>
        <v>21</v>
      </c>
      <c r="I11" s="40"/>
      <c r="J11" s="32"/>
      <c r="K11" s="32"/>
      <c r="L11" s="32"/>
      <c r="M11" s="32"/>
      <c r="N11" s="32"/>
      <c r="O11" s="32"/>
      <c r="P11" s="32"/>
      <c r="Q11" s="32"/>
      <c r="R11" s="32"/>
      <c r="S11" s="32"/>
      <c r="T11" s="32"/>
      <c r="U11" s="32"/>
      <c r="V11" s="32" t="s">
        <v>86</v>
      </c>
      <c r="W11" s="32" t="s">
        <v>86</v>
      </c>
      <c r="X11" s="32" t="s">
        <v>86</v>
      </c>
      <c r="Y11" s="32" t="s">
        <v>86</v>
      </c>
      <c r="Z11" s="32" t="s">
        <v>86</v>
      </c>
      <c r="AA11" s="32" t="s">
        <v>86</v>
      </c>
      <c r="AB11" s="32" t="s">
        <v>86</v>
      </c>
      <c r="AC11" s="32" t="s">
        <v>86</v>
      </c>
      <c r="AD11" s="32" t="s">
        <v>86</v>
      </c>
      <c r="AE11" s="68" t="s">
        <v>86</v>
      </c>
      <c r="AF11" s="68" t="s">
        <v>86</v>
      </c>
      <c r="AG11" s="68" t="s">
        <v>86</v>
      </c>
      <c r="AH11" s="68" t="s">
        <v>86</v>
      </c>
      <c r="AI11" s="68" t="s">
        <v>86</v>
      </c>
      <c r="AJ11" s="68" t="s">
        <v>86</v>
      </c>
      <c r="AK11" s="68" t="s">
        <v>86</v>
      </c>
      <c r="AL11" s="68" t="s">
        <v>86</v>
      </c>
      <c r="AM11" s="68" t="s">
        <v>86</v>
      </c>
      <c r="AN11" s="68" t="s">
        <v>86</v>
      </c>
      <c r="AO11" s="68" t="s">
        <v>86</v>
      </c>
      <c r="AP11" s="68" t="s">
        <v>86</v>
      </c>
      <c r="AQ11" s="33"/>
      <c r="AR11" s="33"/>
    </row>
    <row r="12" spans="1:44" ht="60">
      <c r="A12" s="28" t="s">
        <v>17</v>
      </c>
      <c r="B12" s="28" t="s">
        <v>139</v>
      </c>
      <c r="C12" s="21" t="s">
        <v>95</v>
      </c>
      <c r="D12" s="36" t="s">
        <v>321</v>
      </c>
      <c r="E12" s="20"/>
      <c r="F12" s="20" t="s">
        <v>86</v>
      </c>
      <c r="G12" s="20"/>
      <c r="H12" s="20">
        <f t="shared" ref="H12:H13" si="2">COUNTA(I12:AR12)</f>
        <v>21</v>
      </c>
      <c r="I12" s="39"/>
      <c r="J12" s="20"/>
      <c r="K12" s="20"/>
      <c r="L12" s="20"/>
      <c r="M12" s="20"/>
      <c r="N12" s="20"/>
      <c r="O12" s="20"/>
      <c r="P12" s="20"/>
      <c r="Q12" s="20"/>
      <c r="R12" s="20"/>
      <c r="S12" s="20"/>
      <c r="T12" s="20"/>
      <c r="U12" s="20"/>
      <c r="V12" s="20" t="s">
        <v>86</v>
      </c>
      <c r="W12" s="20" t="s">
        <v>86</v>
      </c>
      <c r="X12" s="20" t="s">
        <v>86</v>
      </c>
      <c r="Y12" s="20" t="s">
        <v>86</v>
      </c>
      <c r="Z12" s="20" t="s">
        <v>86</v>
      </c>
      <c r="AA12" s="20" t="s">
        <v>86</v>
      </c>
      <c r="AB12" s="20" t="s">
        <v>86</v>
      </c>
      <c r="AC12" s="20" t="s">
        <v>86</v>
      </c>
      <c r="AD12" s="20" t="s">
        <v>86</v>
      </c>
      <c r="AE12" s="48" t="s">
        <v>86</v>
      </c>
      <c r="AF12" s="48" t="s">
        <v>86</v>
      </c>
      <c r="AG12" s="48" t="s">
        <v>86</v>
      </c>
      <c r="AH12" s="48" t="s">
        <v>86</v>
      </c>
      <c r="AI12" s="48" t="s">
        <v>86</v>
      </c>
      <c r="AJ12" s="48" t="s">
        <v>86</v>
      </c>
      <c r="AK12" s="48" t="s">
        <v>86</v>
      </c>
      <c r="AL12" s="48" t="s">
        <v>86</v>
      </c>
      <c r="AM12" s="48" t="s">
        <v>86</v>
      </c>
      <c r="AN12" s="48" t="s">
        <v>86</v>
      </c>
      <c r="AO12" s="48" t="s">
        <v>86</v>
      </c>
      <c r="AP12" s="48" t="s">
        <v>86</v>
      </c>
      <c r="AQ12" s="29"/>
      <c r="AR12" s="29"/>
    </row>
    <row r="13" spans="1:44" ht="60">
      <c r="A13" s="28" t="s">
        <v>17</v>
      </c>
      <c r="B13" s="35" t="s">
        <v>140</v>
      </c>
      <c r="C13" s="21" t="s">
        <v>104</v>
      </c>
      <c r="D13" s="17" t="s">
        <v>136</v>
      </c>
      <c r="E13" s="20"/>
      <c r="F13" s="20"/>
      <c r="G13" s="20"/>
      <c r="H13" s="20">
        <f t="shared" si="2"/>
        <v>12</v>
      </c>
      <c r="I13" s="39"/>
      <c r="J13" s="20"/>
      <c r="K13" s="20"/>
      <c r="L13" s="20"/>
      <c r="M13" s="20"/>
      <c r="N13" s="20"/>
      <c r="O13" s="20"/>
      <c r="P13" s="20"/>
      <c r="Q13" s="20"/>
      <c r="R13" s="20"/>
      <c r="S13" s="20"/>
      <c r="T13" s="20"/>
      <c r="U13" s="20"/>
      <c r="V13" s="20"/>
      <c r="W13" s="20"/>
      <c r="X13" s="20"/>
      <c r="Y13" s="20"/>
      <c r="Z13" s="20"/>
      <c r="AA13" s="29"/>
      <c r="AB13" s="29"/>
      <c r="AC13" s="29"/>
      <c r="AD13" s="29"/>
      <c r="AE13" s="48" t="s">
        <v>86</v>
      </c>
      <c r="AF13" s="48" t="s">
        <v>86</v>
      </c>
      <c r="AG13" s="48" t="s">
        <v>86</v>
      </c>
      <c r="AH13" s="48" t="s">
        <v>86</v>
      </c>
      <c r="AI13" s="48" t="s">
        <v>86</v>
      </c>
      <c r="AJ13" s="48" t="s">
        <v>86</v>
      </c>
      <c r="AK13" s="48" t="s">
        <v>86</v>
      </c>
      <c r="AL13" s="48" t="s">
        <v>86</v>
      </c>
      <c r="AM13" s="48" t="s">
        <v>86</v>
      </c>
      <c r="AN13" s="48" t="s">
        <v>86</v>
      </c>
      <c r="AO13" s="48" t="s">
        <v>86</v>
      </c>
      <c r="AP13" s="48" t="s">
        <v>86</v>
      </c>
      <c r="AQ13" s="29"/>
      <c r="AR13" s="29"/>
    </row>
    <row r="14" spans="1:44" ht="42.75">
      <c r="A14" s="27" t="s">
        <v>18</v>
      </c>
      <c r="B14" s="27" t="s">
        <v>141</v>
      </c>
      <c r="C14" s="21"/>
      <c r="D14" s="36"/>
      <c r="E14" s="22"/>
      <c r="F14" s="22"/>
      <c r="G14" s="22"/>
      <c r="H14" s="20">
        <f t="shared" si="1"/>
        <v>20</v>
      </c>
      <c r="I14" s="40"/>
      <c r="J14" s="32"/>
      <c r="K14" s="32"/>
      <c r="L14" s="32"/>
      <c r="M14" s="32"/>
      <c r="N14" s="32"/>
      <c r="O14" s="32"/>
      <c r="P14" s="32"/>
      <c r="Q14" s="32"/>
      <c r="R14" s="32"/>
      <c r="S14" s="32"/>
      <c r="T14" s="32"/>
      <c r="U14" s="32"/>
      <c r="V14" s="32"/>
      <c r="W14" s="32" t="s">
        <v>86</v>
      </c>
      <c r="X14" s="32" t="s">
        <v>86</v>
      </c>
      <c r="Y14" s="32" t="s">
        <v>86</v>
      </c>
      <c r="Z14" s="32" t="s">
        <v>86</v>
      </c>
      <c r="AA14" s="32" t="s">
        <v>86</v>
      </c>
      <c r="AB14" s="32" t="s">
        <v>86</v>
      </c>
      <c r="AC14" s="32" t="s">
        <v>86</v>
      </c>
      <c r="AD14" s="32" t="s">
        <v>86</v>
      </c>
      <c r="AE14" s="32" t="s">
        <v>86</v>
      </c>
      <c r="AF14" s="32" t="s">
        <v>86</v>
      </c>
      <c r="AG14" s="32" t="s">
        <v>86</v>
      </c>
      <c r="AH14" s="32" t="s">
        <v>86</v>
      </c>
      <c r="AI14" s="32" t="s">
        <v>86</v>
      </c>
      <c r="AJ14" s="32" t="s">
        <v>86</v>
      </c>
      <c r="AK14" s="32" t="s">
        <v>86</v>
      </c>
      <c r="AL14" s="32" t="s">
        <v>86</v>
      </c>
      <c r="AM14" s="32" t="s">
        <v>86</v>
      </c>
      <c r="AN14" s="32" t="s">
        <v>86</v>
      </c>
      <c r="AO14" s="32" t="s">
        <v>86</v>
      </c>
      <c r="AP14" s="32" t="s">
        <v>86</v>
      </c>
      <c r="AQ14" s="32"/>
      <c r="AR14" s="32"/>
    </row>
    <row r="15" spans="1:44" ht="60">
      <c r="A15" s="28" t="s">
        <v>18</v>
      </c>
      <c r="B15" s="28" t="s">
        <v>142</v>
      </c>
      <c r="C15" s="21" t="s">
        <v>124</v>
      </c>
      <c r="D15" s="36" t="s">
        <v>159</v>
      </c>
      <c r="E15" s="22" t="s">
        <v>86</v>
      </c>
      <c r="F15" s="22"/>
      <c r="G15" s="22" t="s">
        <v>86</v>
      </c>
      <c r="H15" s="20">
        <f t="shared" si="1"/>
        <v>7</v>
      </c>
      <c r="I15" s="39"/>
      <c r="J15" s="20"/>
      <c r="K15" s="20"/>
      <c r="L15" s="20"/>
      <c r="M15" s="20"/>
      <c r="N15" s="20"/>
      <c r="O15" s="20"/>
      <c r="P15" s="20"/>
      <c r="Q15" s="20"/>
      <c r="R15" s="20"/>
      <c r="S15" s="20"/>
      <c r="T15" s="20"/>
      <c r="U15" s="20"/>
      <c r="V15" s="20"/>
      <c r="W15" s="20" t="s">
        <v>86</v>
      </c>
      <c r="X15" s="20" t="s">
        <v>86</v>
      </c>
      <c r="Y15" s="20" t="s">
        <v>86</v>
      </c>
      <c r="Z15" s="20" t="s">
        <v>86</v>
      </c>
      <c r="AA15" s="20" t="s">
        <v>86</v>
      </c>
      <c r="AB15" s="20" t="s">
        <v>86</v>
      </c>
      <c r="AC15" s="20" t="s">
        <v>86</v>
      </c>
      <c r="AD15" s="20"/>
      <c r="AE15" s="20"/>
      <c r="AF15" s="20"/>
      <c r="AG15" s="20"/>
      <c r="AH15" s="20"/>
      <c r="AI15" s="20"/>
      <c r="AJ15" s="20"/>
      <c r="AK15" s="20"/>
      <c r="AL15" s="20"/>
      <c r="AM15" s="20"/>
      <c r="AN15" s="20"/>
      <c r="AO15" s="20"/>
      <c r="AP15" s="20"/>
      <c r="AQ15" s="20"/>
      <c r="AR15" s="20"/>
    </row>
    <row r="16" spans="1:44" ht="60">
      <c r="A16" s="28" t="s">
        <v>18</v>
      </c>
      <c r="B16" s="28" t="s">
        <v>146</v>
      </c>
      <c r="C16" s="21" t="s">
        <v>178</v>
      </c>
      <c r="D16" s="36" t="s">
        <v>147</v>
      </c>
      <c r="E16" s="22"/>
      <c r="F16" s="22"/>
      <c r="G16" s="22"/>
      <c r="H16" s="20">
        <f t="shared" si="1"/>
        <v>18</v>
      </c>
      <c r="I16" s="39"/>
      <c r="J16" s="20"/>
      <c r="K16" s="20"/>
      <c r="L16" s="20"/>
      <c r="M16" s="20"/>
      <c r="N16" s="20"/>
      <c r="O16" s="20"/>
      <c r="P16" s="20"/>
      <c r="Q16" s="20"/>
      <c r="R16" s="20"/>
      <c r="S16" s="20"/>
      <c r="T16" s="20"/>
      <c r="U16" s="20"/>
      <c r="V16" s="20"/>
      <c r="W16" s="20"/>
      <c r="X16" s="20"/>
      <c r="Y16" s="20" t="s">
        <v>86</v>
      </c>
      <c r="Z16" s="20" t="s">
        <v>86</v>
      </c>
      <c r="AA16" s="20" t="s">
        <v>86</v>
      </c>
      <c r="AB16" s="20" t="s">
        <v>86</v>
      </c>
      <c r="AC16" s="20" t="s">
        <v>86</v>
      </c>
      <c r="AD16" s="20" t="s">
        <v>86</v>
      </c>
      <c r="AE16" s="20" t="s">
        <v>86</v>
      </c>
      <c r="AF16" s="20" t="s">
        <v>86</v>
      </c>
      <c r="AG16" s="20" t="s">
        <v>86</v>
      </c>
      <c r="AH16" s="20" t="s">
        <v>86</v>
      </c>
      <c r="AI16" s="20" t="s">
        <v>86</v>
      </c>
      <c r="AJ16" s="20" t="s">
        <v>86</v>
      </c>
      <c r="AK16" s="20" t="s">
        <v>86</v>
      </c>
      <c r="AL16" s="20" t="s">
        <v>86</v>
      </c>
      <c r="AM16" s="20" t="s">
        <v>86</v>
      </c>
      <c r="AN16" s="20" t="s">
        <v>86</v>
      </c>
      <c r="AO16" s="20" t="s">
        <v>86</v>
      </c>
      <c r="AP16" s="20" t="s">
        <v>86</v>
      </c>
      <c r="AQ16" s="20"/>
      <c r="AR16" s="20"/>
    </row>
    <row r="17" spans="1:44" ht="28.5">
      <c r="A17" s="27" t="s">
        <v>92</v>
      </c>
      <c r="B17" s="27" t="s">
        <v>117</v>
      </c>
      <c r="C17" s="21"/>
      <c r="D17" s="36"/>
      <c r="E17" s="22"/>
      <c r="F17" s="22"/>
      <c r="G17" s="22"/>
      <c r="H17" s="20">
        <f t="shared" si="1"/>
        <v>36</v>
      </c>
      <c r="I17" s="40" t="s">
        <v>86</v>
      </c>
      <c r="J17" s="32" t="s">
        <v>86</v>
      </c>
      <c r="K17" s="32" t="s">
        <v>86</v>
      </c>
      <c r="L17" s="32" t="s">
        <v>86</v>
      </c>
      <c r="M17" s="32" t="s">
        <v>86</v>
      </c>
      <c r="N17" s="32" t="s">
        <v>86</v>
      </c>
      <c r="O17" s="32" t="s">
        <v>86</v>
      </c>
      <c r="P17" s="32" t="s">
        <v>86</v>
      </c>
      <c r="Q17" s="32" t="s">
        <v>86</v>
      </c>
      <c r="R17" s="32" t="s">
        <v>86</v>
      </c>
      <c r="S17" s="32" t="s">
        <v>86</v>
      </c>
      <c r="T17" s="32" t="s">
        <v>86</v>
      </c>
      <c r="U17" s="32" t="s">
        <v>86</v>
      </c>
      <c r="V17" s="32" t="s">
        <v>86</v>
      </c>
      <c r="W17" s="32" t="s">
        <v>86</v>
      </c>
      <c r="X17" s="32" t="s">
        <v>86</v>
      </c>
      <c r="Y17" s="32" t="s">
        <v>86</v>
      </c>
      <c r="Z17" s="32" t="s">
        <v>86</v>
      </c>
      <c r="AA17" s="32" t="s">
        <v>86</v>
      </c>
      <c r="AB17" s="32" t="s">
        <v>86</v>
      </c>
      <c r="AC17" s="32" t="s">
        <v>86</v>
      </c>
      <c r="AD17" s="32" t="s">
        <v>86</v>
      </c>
      <c r="AE17" s="32" t="s">
        <v>86</v>
      </c>
      <c r="AF17" s="32" t="s">
        <v>86</v>
      </c>
      <c r="AG17" s="32" t="s">
        <v>86</v>
      </c>
      <c r="AH17" s="32" t="s">
        <v>86</v>
      </c>
      <c r="AI17" s="32" t="s">
        <v>86</v>
      </c>
      <c r="AJ17" s="32" t="s">
        <v>86</v>
      </c>
      <c r="AK17" s="32" t="s">
        <v>86</v>
      </c>
      <c r="AL17" s="32" t="s">
        <v>86</v>
      </c>
      <c r="AM17" s="32" t="s">
        <v>86</v>
      </c>
      <c r="AN17" s="32" t="s">
        <v>86</v>
      </c>
      <c r="AO17" s="32" t="s">
        <v>86</v>
      </c>
      <c r="AP17" s="32" t="s">
        <v>86</v>
      </c>
      <c r="AQ17" s="32" t="s">
        <v>86</v>
      </c>
      <c r="AR17" s="32" t="s">
        <v>86</v>
      </c>
    </row>
    <row r="18" spans="1:44" ht="105">
      <c r="A18" s="28" t="s">
        <v>92</v>
      </c>
      <c r="B18" s="28" t="s">
        <v>118</v>
      </c>
      <c r="C18" s="21"/>
      <c r="D18" s="21"/>
      <c r="E18" s="22" t="s">
        <v>86</v>
      </c>
      <c r="F18" s="22" t="s">
        <v>86</v>
      </c>
      <c r="G18" s="22"/>
      <c r="H18" s="20">
        <f t="shared" si="1"/>
        <v>36</v>
      </c>
      <c r="I18" s="20" t="s">
        <v>86</v>
      </c>
      <c r="J18" s="20" t="s">
        <v>86</v>
      </c>
      <c r="K18" s="20" t="s">
        <v>86</v>
      </c>
      <c r="L18" s="20" t="s">
        <v>86</v>
      </c>
      <c r="M18" s="20" t="s">
        <v>86</v>
      </c>
      <c r="N18" s="20" t="s">
        <v>86</v>
      </c>
      <c r="O18" s="20" t="s">
        <v>86</v>
      </c>
      <c r="P18" s="20" t="s">
        <v>86</v>
      </c>
      <c r="Q18" s="20" t="s">
        <v>86</v>
      </c>
      <c r="R18" s="20" t="s">
        <v>86</v>
      </c>
      <c r="S18" s="20" t="s">
        <v>86</v>
      </c>
      <c r="T18" s="20" t="s">
        <v>86</v>
      </c>
      <c r="U18" s="20" t="s">
        <v>86</v>
      </c>
      <c r="V18" s="20" t="s">
        <v>86</v>
      </c>
      <c r="W18" s="20" t="s">
        <v>86</v>
      </c>
      <c r="X18" s="20" t="s">
        <v>86</v>
      </c>
      <c r="Y18" s="20" t="s">
        <v>86</v>
      </c>
      <c r="Z18" s="20" t="s">
        <v>86</v>
      </c>
      <c r="AA18" s="20" t="s">
        <v>86</v>
      </c>
      <c r="AB18" s="20" t="s">
        <v>86</v>
      </c>
      <c r="AC18" s="20" t="s">
        <v>86</v>
      </c>
      <c r="AD18" s="20" t="s">
        <v>86</v>
      </c>
      <c r="AE18" s="20" t="s">
        <v>86</v>
      </c>
      <c r="AF18" s="20" t="s">
        <v>86</v>
      </c>
      <c r="AG18" s="20" t="s">
        <v>86</v>
      </c>
      <c r="AH18" s="20" t="s">
        <v>86</v>
      </c>
      <c r="AI18" s="20" t="s">
        <v>86</v>
      </c>
      <c r="AJ18" s="20" t="s">
        <v>86</v>
      </c>
      <c r="AK18" s="20" t="s">
        <v>86</v>
      </c>
      <c r="AL18" s="20" t="s">
        <v>86</v>
      </c>
      <c r="AM18" s="20" t="s">
        <v>86</v>
      </c>
      <c r="AN18" s="20" t="s">
        <v>86</v>
      </c>
      <c r="AO18" s="20" t="s">
        <v>86</v>
      </c>
      <c r="AP18" s="20" t="s">
        <v>86</v>
      </c>
      <c r="AQ18" s="20" t="s">
        <v>86</v>
      </c>
      <c r="AR18" s="20" t="s">
        <v>86</v>
      </c>
    </row>
    <row r="19" spans="1:44" ht="28.5">
      <c r="A19" s="27" t="s">
        <v>300</v>
      </c>
      <c r="B19" s="27" t="s">
        <v>318</v>
      </c>
      <c r="C19" s="21"/>
      <c r="D19" s="36"/>
      <c r="E19" s="22"/>
      <c r="F19" s="22"/>
      <c r="G19" s="22"/>
      <c r="H19" s="20">
        <f t="shared" ref="H19:H20" si="3">COUNTA(I19:AR19)</f>
        <v>36</v>
      </c>
      <c r="I19" s="40" t="s">
        <v>86</v>
      </c>
      <c r="J19" s="32" t="s">
        <v>86</v>
      </c>
      <c r="K19" s="32" t="s">
        <v>86</v>
      </c>
      <c r="L19" s="32" t="s">
        <v>86</v>
      </c>
      <c r="M19" s="32" t="s">
        <v>86</v>
      </c>
      <c r="N19" s="32" t="s">
        <v>86</v>
      </c>
      <c r="O19" s="32" t="s">
        <v>86</v>
      </c>
      <c r="P19" s="32" t="s">
        <v>86</v>
      </c>
      <c r="Q19" s="32" t="s">
        <v>86</v>
      </c>
      <c r="R19" s="32" t="s">
        <v>86</v>
      </c>
      <c r="S19" s="32" t="s">
        <v>86</v>
      </c>
      <c r="T19" s="32" t="s">
        <v>86</v>
      </c>
      <c r="U19" s="32" t="s">
        <v>86</v>
      </c>
      <c r="V19" s="32" t="s">
        <v>86</v>
      </c>
      <c r="W19" s="32" t="s">
        <v>86</v>
      </c>
      <c r="X19" s="32" t="s">
        <v>86</v>
      </c>
      <c r="Y19" s="32" t="s">
        <v>86</v>
      </c>
      <c r="Z19" s="32" t="s">
        <v>86</v>
      </c>
      <c r="AA19" s="32" t="s">
        <v>86</v>
      </c>
      <c r="AB19" s="32" t="s">
        <v>86</v>
      </c>
      <c r="AC19" s="32" t="s">
        <v>86</v>
      </c>
      <c r="AD19" s="32" t="s">
        <v>86</v>
      </c>
      <c r="AE19" s="32" t="s">
        <v>86</v>
      </c>
      <c r="AF19" s="32" t="s">
        <v>86</v>
      </c>
      <c r="AG19" s="32" t="s">
        <v>86</v>
      </c>
      <c r="AH19" s="32" t="s">
        <v>86</v>
      </c>
      <c r="AI19" s="32" t="s">
        <v>86</v>
      </c>
      <c r="AJ19" s="32" t="s">
        <v>86</v>
      </c>
      <c r="AK19" s="32" t="s">
        <v>86</v>
      </c>
      <c r="AL19" s="32" t="s">
        <v>86</v>
      </c>
      <c r="AM19" s="32" t="s">
        <v>86</v>
      </c>
      <c r="AN19" s="32" t="s">
        <v>86</v>
      </c>
      <c r="AO19" s="32" t="s">
        <v>86</v>
      </c>
      <c r="AP19" s="32" t="s">
        <v>86</v>
      </c>
      <c r="AQ19" s="32" t="s">
        <v>86</v>
      </c>
      <c r="AR19" s="32" t="s">
        <v>86</v>
      </c>
    </row>
    <row r="20" spans="1:44" ht="60">
      <c r="A20" s="28" t="s">
        <v>300</v>
      </c>
      <c r="B20" s="28" t="s">
        <v>319</v>
      </c>
      <c r="C20" s="21"/>
      <c r="D20" s="21"/>
      <c r="E20" s="22" t="s">
        <v>86</v>
      </c>
      <c r="F20" s="22" t="s">
        <v>86</v>
      </c>
      <c r="G20" s="22"/>
      <c r="H20" s="20">
        <f t="shared" si="3"/>
        <v>36</v>
      </c>
      <c r="I20" s="20" t="s">
        <v>86</v>
      </c>
      <c r="J20" s="20" t="s">
        <v>86</v>
      </c>
      <c r="K20" s="20" t="s">
        <v>86</v>
      </c>
      <c r="L20" s="20" t="s">
        <v>86</v>
      </c>
      <c r="M20" s="20" t="s">
        <v>86</v>
      </c>
      <c r="N20" s="20" t="s">
        <v>86</v>
      </c>
      <c r="O20" s="20" t="s">
        <v>86</v>
      </c>
      <c r="P20" s="20" t="s">
        <v>86</v>
      </c>
      <c r="Q20" s="20" t="s">
        <v>86</v>
      </c>
      <c r="R20" s="20" t="s">
        <v>86</v>
      </c>
      <c r="S20" s="20" t="s">
        <v>86</v>
      </c>
      <c r="T20" s="20" t="s">
        <v>86</v>
      </c>
      <c r="U20" s="20" t="s">
        <v>86</v>
      </c>
      <c r="V20" s="20" t="s">
        <v>86</v>
      </c>
      <c r="W20" s="20" t="s">
        <v>86</v>
      </c>
      <c r="X20" s="20" t="s">
        <v>86</v>
      </c>
      <c r="Y20" s="20" t="s">
        <v>86</v>
      </c>
      <c r="Z20" s="20" t="s">
        <v>86</v>
      </c>
      <c r="AA20" s="20" t="s">
        <v>86</v>
      </c>
      <c r="AB20" s="20" t="s">
        <v>86</v>
      </c>
      <c r="AC20" s="20" t="s">
        <v>86</v>
      </c>
      <c r="AD20" s="20" t="s">
        <v>86</v>
      </c>
      <c r="AE20" s="20" t="s">
        <v>86</v>
      </c>
      <c r="AF20" s="20" t="s">
        <v>86</v>
      </c>
      <c r="AG20" s="20" t="s">
        <v>86</v>
      </c>
      <c r="AH20" s="20" t="s">
        <v>86</v>
      </c>
      <c r="AI20" s="20" t="s">
        <v>86</v>
      </c>
      <c r="AJ20" s="20" t="s">
        <v>86</v>
      </c>
      <c r="AK20" s="20" t="s">
        <v>86</v>
      </c>
      <c r="AL20" s="20" t="s">
        <v>86</v>
      </c>
      <c r="AM20" s="20" t="s">
        <v>86</v>
      </c>
      <c r="AN20" s="20" t="s">
        <v>86</v>
      </c>
      <c r="AO20" s="20" t="s">
        <v>86</v>
      </c>
      <c r="AP20" s="20" t="s">
        <v>86</v>
      </c>
      <c r="AQ20" s="20" t="s">
        <v>86</v>
      </c>
      <c r="AR20" s="20" t="s">
        <v>86</v>
      </c>
    </row>
  </sheetData>
  <mergeCells count="1">
    <mergeCell ref="C3:D3"/>
  </mergeCells>
  <pageMargins left="0.7" right="0.7" top="0.75" bottom="0.75" header="0.3" footer="0.3"/>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Buget TA</vt:lpstr>
      <vt:lpstr>Plan achizitii TA</vt:lpstr>
      <vt:lpstr>Grafic activitati</vt:lpstr>
      <vt:lpstr>'Buget TA'!OLE_LINK1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roxana dobrin</dc:creator>
  <cp:lastModifiedBy>tatiana.laliu</cp:lastModifiedBy>
  <cp:lastPrinted>2025-02-17T07:34:52Z</cp:lastPrinted>
  <dcterms:created xsi:type="dcterms:W3CDTF">2015-06-05T18:17:20Z</dcterms:created>
  <dcterms:modified xsi:type="dcterms:W3CDTF">2025-02-17T07:34:56Z</dcterms:modified>
</cp:coreProperties>
</file>