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2 PROIECTE\BRADET\"/>
    </mc:Choice>
  </mc:AlternateContent>
  <bookViews>
    <workbookView xWindow="0" yWindow="0" windowWidth="12684" windowHeight="8700" tabRatio="772" activeTab="1"/>
  </bookViews>
  <sheets>
    <sheet name="4.2.1 LUCRARI LOCALE SPITAL" sheetId="19" r:id="rId1"/>
    <sheet name="4.2.1 LUCRARI CONTAINER" sheetId="18" r:id="rId2"/>
    <sheet name="GENERAL" sheetId="11" r:id="rId3"/>
  </sheets>
  <definedNames>
    <definedName name="_xlnm.Print_Area" localSheetId="2">GENERAL!$A$1:$E$86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9" l="1"/>
  <c r="D47" i="11" l="1"/>
  <c r="D54" i="11"/>
  <c r="D52" i="11"/>
  <c r="D51" i="11"/>
  <c r="D50" i="11"/>
  <c r="D49" i="11"/>
  <c r="D48" i="11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52" i="18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E76" i="19"/>
  <c r="E77" i="19"/>
  <c r="E78" i="19"/>
  <c r="E79" i="19"/>
  <c r="E80" i="19"/>
  <c r="E81" i="19"/>
  <c r="E82" i="19"/>
  <c r="E83" i="19"/>
  <c r="E84" i="19"/>
  <c r="E85" i="19"/>
  <c r="E86" i="19"/>
  <c r="E88" i="19"/>
  <c r="E89" i="19"/>
  <c r="E91" i="19"/>
  <c r="E92" i="19"/>
  <c r="E93" i="19"/>
  <c r="E94" i="19"/>
  <c r="E58" i="19"/>
  <c r="D59" i="19"/>
  <c r="D60" i="19"/>
  <c r="D61" i="19"/>
  <c r="D62" i="19"/>
  <c r="D63" i="19"/>
  <c r="D64" i="19"/>
  <c r="D65" i="19"/>
  <c r="D66" i="19"/>
  <c r="D67" i="19"/>
  <c r="D68" i="19"/>
  <c r="D69" i="19"/>
  <c r="D70" i="19"/>
  <c r="D71" i="19"/>
  <c r="D72" i="19"/>
  <c r="D73" i="19"/>
  <c r="D74" i="19"/>
  <c r="D75" i="19"/>
  <c r="D76" i="19"/>
  <c r="D77" i="19"/>
  <c r="D78" i="19"/>
  <c r="D79" i="19"/>
  <c r="D80" i="19"/>
  <c r="D81" i="19"/>
  <c r="D82" i="19"/>
  <c r="D83" i="19"/>
  <c r="D84" i="19"/>
  <c r="D85" i="19"/>
  <c r="D86" i="19"/>
  <c r="D88" i="19"/>
  <c r="D89" i="19"/>
  <c r="D91" i="19"/>
  <c r="D92" i="19"/>
  <c r="D93" i="19"/>
  <c r="D94" i="19"/>
  <c r="D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8" i="19"/>
  <c r="C89" i="19"/>
  <c r="C90" i="19"/>
  <c r="C91" i="19"/>
  <c r="C92" i="19"/>
  <c r="C93" i="19"/>
  <c r="C94" i="19"/>
  <c r="C58" i="19"/>
  <c r="C44" i="19"/>
  <c r="C54" i="11" s="1"/>
  <c r="D45" i="19"/>
  <c r="E45" i="19" s="1"/>
  <c r="E44" i="19" s="1"/>
  <c r="D44" i="19" l="1"/>
  <c r="C35" i="11"/>
  <c r="C38" i="19"/>
  <c r="C87" i="19" s="1"/>
  <c r="C52" i="11"/>
  <c r="D39" i="19"/>
  <c r="E39" i="19" s="1"/>
  <c r="D40" i="19"/>
  <c r="E40" i="19" s="1"/>
  <c r="D41" i="19"/>
  <c r="D42" i="19"/>
  <c r="E42" i="19" s="1"/>
  <c r="D43" i="19"/>
  <c r="E43" i="19" s="1"/>
  <c r="C34" i="18"/>
  <c r="D35" i="18"/>
  <c r="E35" i="18" s="1"/>
  <c r="E41" i="19" l="1"/>
  <c r="E90" i="19" s="1"/>
  <c r="D90" i="19"/>
  <c r="C53" i="11"/>
  <c r="D53" i="11" s="1"/>
  <c r="C25" i="19"/>
  <c r="C11" i="19" l="1"/>
  <c r="D38" i="19"/>
  <c r="D36" i="19"/>
  <c r="E36" i="19" s="1"/>
  <c r="D35" i="19"/>
  <c r="E35" i="19" s="1"/>
  <c r="D34" i="19"/>
  <c r="E34" i="19" s="1"/>
  <c r="C33" i="19"/>
  <c r="D31" i="19"/>
  <c r="E31" i="19" s="1"/>
  <c r="D30" i="19"/>
  <c r="E30" i="19" s="1"/>
  <c r="D29" i="19"/>
  <c r="E29" i="19" s="1"/>
  <c r="C28" i="19"/>
  <c r="D26" i="19"/>
  <c r="D24" i="19"/>
  <c r="E24" i="19" s="1"/>
  <c r="D23" i="19"/>
  <c r="E23" i="19" s="1"/>
  <c r="C22" i="19"/>
  <c r="D21" i="19"/>
  <c r="E21" i="19" s="1"/>
  <c r="C20" i="19"/>
  <c r="D19" i="19"/>
  <c r="E19" i="19" s="1"/>
  <c r="C18" i="19"/>
  <c r="D17" i="19"/>
  <c r="E17" i="19" s="1"/>
  <c r="D16" i="19"/>
  <c r="E16" i="19" s="1"/>
  <c r="D15" i="19"/>
  <c r="E15" i="19" s="1"/>
  <c r="D14" i="19"/>
  <c r="E14" i="19" s="1"/>
  <c r="D13" i="19"/>
  <c r="E13" i="19" s="1"/>
  <c r="D12" i="19"/>
  <c r="E12" i="19" s="1"/>
  <c r="E38" i="19" l="1"/>
  <c r="E87" i="19" s="1"/>
  <c r="D87" i="19"/>
  <c r="C32" i="19"/>
  <c r="E26" i="19"/>
  <c r="E25" i="19" s="1"/>
  <c r="D25" i="19"/>
  <c r="D22" i="19"/>
  <c r="E22" i="19"/>
  <c r="D28" i="19"/>
  <c r="D32" i="19" s="1"/>
  <c r="D18" i="19"/>
  <c r="D20" i="19"/>
  <c r="D11" i="19"/>
  <c r="D33" i="19"/>
  <c r="D46" i="19" s="1"/>
  <c r="D95" i="19" s="1"/>
  <c r="C9" i="19"/>
  <c r="E20" i="19"/>
  <c r="E11" i="19"/>
  <c r="E18" i="19"/>
  <c r="C27" i="19" l="1"/>
  <c r="C48" i="11"/>
  <c r="E28" i="19"/>
  <c r="E32" i="19" s="1"/>
  <c r="D9" i="19"/>
  <c r="D27" i="19" s="1"/>
  <c r="D47" i="19" s="1"/>
  <c r="D96" i="19" s="1"/>
  <c r="E33" i="19"/>
  <c r="E46" i="19" s="1"/>
  <c r="E95" i="19" s="1"/>
  <c r="E9" i="19" l="1"/>
  <c r="E27" i="19" s="1"/>
  <c r="E47" i="19" s="1"/>
  <c r="E96" i="19" s="1"/>
  <c r="D74" i="11" l="1"/>
  <c r="E52" i="11" l="1"/>
  <c r="E54" i="11"/>
  <c r="E53" i="11" l="1"/>
  <c r="C29" i="18" l="1"/>
  <c r="C21" i="18"/>
  <c r="C18" i="18"/>
  <c r="C16" i="18"/>
  <c r="C14" i="18"/>
  <c r="C11" i="18"/>
  <c r="D34" i="18"/>
  <c r="E34" i="18" s="1"/>
  <c r="D32" i="18"/>
  <c r="E32" i="18" s="1"/>
  <c r="D31" i="18"/>
  <c r="E31" i="18" s="1"/>
  <c r="D30" i="18"/>
  <c r="E30" i="18" s="1"/>
  <c r="D27" i="18"/>
  <c r="E27" i="18" s="1"/>
  <c r="D26" i="18"/>
  <c r="E26" i="18" s="1"/>
  <c r="D25" i="18"/>
  <c r="E25" i="18" s="1"/>
  <c r="C24" i="18"/>
  <c r="D22" i="18"/>
  <c r="D20" i="18"/>
  <c r="E20" i="18" s="1"/>
  <c r="D19" i="18"/>
  <c r="D17" i="18"/>
  <c r="E17" i="18" s="1"/>
  <c r="D15" i="18"/>
  <c r="E15" i="18" s="1"/>
  <c r="D13" i="18"/>
  <c r="E13" i="18" s="1"/>
  <c r="D12" i="18"/>
  <c r="E12" i="18" s="1"/>
  <c r="C28" i="18" l="1"/>
  <c r="C50" i="11"/>
  <c r="E50" i="11" s="1"/>
  <c r="D29" i="18"/>
  <c r="C51" i="11"/>
  <c r="E51" i="11" s="1"/>
  <c r="E19" i="18"/>
  <c r="E18" i="18" s="1"/>
  <c r="D18" i="18"/>
  <c r="E22" i="18"/>
  <c r="E21" i="18" s="1"/>
  <c r="D21" i="18"/>
  <c r="E14" i="18"/>
  <c r="E10" i="18"/>
  <c r="D37" i="18"/>
  <c r="E16" i="18"/>
  <c r="E11" i="18"/>
  <c r="C9" i="18"/>
  <c r="D11" i="18"/>
  <c r="D10" i="18"/>
  <c r="D16" i="18"/>
  <c r="C37" i="18"/>
  <c r="D14" i="18"/>
  <c r="D24" i="18"/>
  <c r="E29" i="18"/>
  <c r="E37" i="18" s="1"/>
  <c r="C23" i="18" l="1"/>
  <c r="C49" i="11"/>
  <c r="E49" i="11" s="1"/>
  <c r="D9" i="18"/>
  <c r="D23" i="18" s="1"/>
  <c r="C38" i="18"/>
  <c r="D28" i="18"/>
  <c r="E24" i="18"/>
  <c r="E28" i="18" s="1"/>
  <c r="E48" i="11" l="1"/>
  <c r="C47" i="11"/>
  <c r="D38" i="18"/>
  <c r="E9" i="18"/>
  <c r="E23" i="18" s="1"/>
  <c r="E38" i="18" s="1"/>
  <c r="D70" i="11" l="1"/>
  <c r="E70" i="11" s="1"/>
  <c r="D37" i="11" l="1"/>
  <c r="D29" i="11"/>
  <c r="D24" i="11"/>
  <c r="E24" i="11" s="1"/>
  <c r="D25" i="11"/>
  <c r="E25" i="11" s="1"/>
  <c r="D22" i="11"/>
  <c r="E22" i="11" s="1"/>
  <c r="E74" i="11"/>
  <c r="E37" i="11" l="1"/>
  <c r="D35" i="11"/>
  <c r="D23" i="11"/>
  <c r="D44" i="11"/>
  <c r="E44" i="11" s="1"/>
  <c r="D30" i="11" l="1"/>
  <c r="C15" i="11" l="1"/>
  <c r="D14" i="11"/>
  <c r="E14" i="11" s="1"/>
  <c r="E15" i="11" s="1"/>
  <c r="D15" i="11" l="1"/>
  <c r="C72" i="11"/>
  <c r="D71" i="11"/>
  <c r="E71" i="11" s="1"/>
  <c r="E72" i="11" s="1"/>
  <c r="D72" i="11" l="1"/>
  <c r="D8" i="11" l="1"/>
  <c r="D9" i="11"/>
  <c r="D10" i="11"/>
  <c r="D11" i="11"/>
  <c r="E11" i="11" s="1"/>
  <c r="C12" i="11"/>
  <c r="E9" i="11" l="1"/>
  <c r="D12" i="11"/>
  <c r="E12" i="11" s="1"/>
  <c r="D18" i="11" l="1"/>
  <c r="E18" i="11" s="1"/>
  <c r="D19" i="11"/>
  <c r="E19" i="11" s="1"/>
  <c r="D21" i="11"/>
  <c r="E21" i="11" s="1"/>
  <c r="E23" i="11"/>
  <c r="D27" i="11"/>
  <c r="E27" i="11" s="1"/>
  <c r="D28" i="11"/>
  <c r="E28" i="11" s="1"/>
  <c r="E29" i="11"/>
  <c r="E30" i="11"/>
  <c r="C17" i="11" l="1"/>
  <c r="D17" i="11" s="1"/>
  <c r="E17" i="11" s="1"/>
  <c r="D20" i="11"/>
  <c r="E20" i="11" s="1"/>
  <c r="D61" i="11" l="1"/>
  <c r="E61" i="11" s="1"/>
  <c r="D67" i="11"/>
  <c r="E67" i="11" s="1"/>
  <c r="D59" i="11" l="1"/>
  <c r="E59" i="11" s="1"/>
  <c r="D33" i="11" l="1"/>
  <c r="E33" i="11" s="1"/>
  <c r="D31" i="11" l="1"/>
  <c r="D38" i="11"/>
  <c r="E38" i="11" s="1"/>
  <c r="C34" i="11" l="1"/>
  <c r="E36" i="11"/>
  <c r="E31" i="11"/>
  <c r="E35" i="11" l="1"/>
  <c r="D34" i="11" l="1"/>
  <c r="E34" i="11" s="1"/>
  <c r="C55" i="11" l="1"/>
  <c r="C32" i="11" l="1"/>
  <c r="D32" i="11" s="1"/>
  <c r="C58" i="11"/>
  <c r="D58" i="11" s="1"/>
  <c r="E58" i="11" s="1"/>
  <c r="E47" i="11"/>
  <c r="E55" i="11" s="1"/>
  <c r="D55" i="11"/>
  <c r="C57" i="11"/>
  <c r="D57" i="11" s="1"/>
  <c r="C77" i="11"/>
  <c r="C62" i="11" l="1"/>
  <c r="C65" i="11"/>
  <c r="D65" i="11" s="1"/>
  <c r="C66" i="11"/>
  <c r="D66" i="11" s="1"/>
  <c r="C64" i="11"/>
  <c r="E64" i="11" s="1"/>
  <c r="C63" i="11"/>
  <c r="C41" i="11"/>
  <c r="D41" i="11" s="1"/>
  <c r="C43" i="11"/>
  <c r="D43" i="11" s="1"/>
  <c r="E43" i="11" s="1"/>
  <c r="C42" i="11"/>
  <c r="D42" i="11" s="1"/>
  <c r="E42" i="11" s="1"/>
  <c r="D77" i="11"/>
  <c r="E77" i="11" s="1"/>
  <c r="E57" i="11"/>
  <c r="E66" i="11"/>
  <c r="E63" i="11"/>
  <c r="C60" i="11" l="1"/>
  <c r="C68" i="11" s="1"/>
  <c r="C26" i="11"/>
  <c r="D60" i="11"/>
  <c r="D68" i="11" s="1"/>
  <c r="E65" i="11"/>
  <c r="E41" i="11"/>
  <c r="C40" i="11"/>
  <c r="E62" i="11"/>
  <c r="C39" i="11" l="1"/>
  <c r="D39" i="11" s="1"/>
  <c r="D40" i="11"/>
  <c r="E40" i="11" s="1"/>
  <c r="C45" i="11"/>
  <c r="E60" i="11"/>
  <c r="E68" i="11" s="1"/>
  <c r="E32" i="11"/>
  <c r="E26" i="11" s="1"/>
  <c r="D26" i="11"/>
  <c r="C73" i="11" l="1"/>
  <c r="D73" i="11" s="1"/>
  <c r="E39" i="11"/>
  <c r="E45" i="11" s="1"/>
  <c r="D45" i="11"/>
  <c r="D75" i="11" l="1"/>
  <c r="D76" i="11" s="1"/>
  <c r="C75" i="11"/>
  <c r="C76" i="11" s="1"/>
  <c r="E73" i="11" l="1"/>
  <c r="E75" i="11" s="1"/>
  <c r="E76" i="11" s="1"/>
  <c r="C46" i="19" l="1"/>
  <c r="C47" i="19" l="1"/>
  <c r="C96" i="19" s="1"/>
  <c r="C95" i="19"/>
</calcChain>
</file>

<file path=xl/sharedStrings.xml><?xml version="1.0" encoding="utf-8"?>
<sst xmlns="http://schemas.openxmlformats.org/spreadsheetml/2006/main" count="343" uniqueCount="175">
  <si>
    <r>
      <rPr>
        <b/>
        <sz val="8.5"/>
        <rFont val="Arial"/>
        <family val="2"/>
      </rPr>
      <t>privind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necesare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realizării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investiţiei</t>
    </r>
  </si>
  <si>
    <r>
      <rPr>
        <b/>
        <sz val="7.5"/>
        <rFont val="Arial"/>
        <family val="2"/>
      </rPr>
      <t>Nr.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Crt.</t>
    </r>
  </si>
  <si>
    <r>
      <rPr>
        <b/>
        <sz val="7.5"/>
        <rFont val="Arial"/>
        <family val="2"/>
      </rPr>
      <t>Denumire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şi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subcapitolelor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de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cheltuieli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</si>
  <si>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(fără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</si>
  <si>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TVA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(19%)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</si>
  <si>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(cu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</si>
  <si>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8.5"/>
        <rFont val="Arial"/>
        <family val="2"/>
      </rPr>
      <t>Cap.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pentru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investiţia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bază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</si>
  <si>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4.1.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</si>
  <si>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4.2.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</si>
  <si>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subcapitolele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4.3.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4.4.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4.5.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4.6.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</si>
  <si>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DEVIZ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OBIECT
</t>
    </r>
    <r>
      <rPr>
        <b/>
        <sz val="8.5"/>
        <rFont val="Arial"/>
        <family val="2"/>
      </rPr>
      <t>(TOTAL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III)</t>
    </r>
  </si>
  <si>
    <t>3.3.</t>
  </si>
  <si>
    <t>3.4.</t>
  </si>
  <si>
    <t>3.5.</t>
  </si>
  <si>
    <t>Expertiză tehnică</t>
  </si>
  <si>
    <t>3.2.</t>
  </si>
  <si>
    <t>3.6.</t>
  </si>
  <si>
    <t>Cheltuieli penru asigurarea utilităților necesare obiectiv</t>
  </si>
  <si>
    <t>2.1.</t>
  </si>
  <si>
    <t>Proiectare</t>
  </si>
  <si>
    <t>1.1.</t>
  </si>
  <si>
    <t>1.2.</t>
  </si>
  <si>
    <t>1.3.</t>
  </si>
  <si>
    <t>1.4.</t>
  </si>
  <si>
    <t>3.1.</t>
  </si>
  <si>
    <t>Studii</t>
  </si>
  <si>
    <t>3.7.</t>
  </si>
  <si>
    <t>Consultanţă</t>
  </si>
  <si>
    <t>3.8.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</si>
  <si>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</si>
  <si>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</si>
  <si>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</si>
  <si>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</si>
  <si>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</si>
  <si>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</si>
  <si>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</si>
  <si>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</si>
  <si>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</si>
  <si>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</si>
  <si>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6.1.</t>
  </si>
  <si>
    <t>6.2.</t>
  </si>
  <si>
    <t>3.8.3.Servicii SSM</t>
  </si>
  <si>
    <t>3.4.1.Certificarea performanţei energetice şi auditul energetic a clădirilor</t>
  </si>
  <si>
    <t>Certificarea performanţei energetice şi auditul energetic</t>
  </si>
  <si>
    <t>3.5.1. Temă de proiectare</t>
  </si>
  <si>
    <t>3.5.2. Studiu de prefezabilitate</t>
  </si>
  <si>
    <t>3.5.4. Documentaţii pentru obţinerea avizelor/acordurilor/autorizaţiilor</t>
  </si>
  <si>
    <t>3.5.5. Verificarea tehnică de calitate a proiectului tehnic</t>
  </si>
  <si>
    <t>3.5.6. Proiect tehnic şi detalii de execuţie</t>
  </si>
  <si>
    <t xml:space="preserve">3.7.1. Consultanță </t>
  </si>
  <si>
    <t>3.8.1.1. pe perioada execuţiei lucrărilor</t>
  </si>
  <si>
    <t>5.2.2. Cota ISC pentru controlul calităţii lucrărilor de construcţii (0,5% din valoarea estimata a lucrărilor,  fără TVA)</t>
  </si>
  <si>
    <t>5.2.3. Cota ISC pentru controlul statului în amenajarea teritoriului, urbanism şi pentru autorizarea lucrărilor de construcţii (0,1% din valoarea lucrărilor autorizate, fără TVA)</t>
  </si>
  <si>
    <t>5.2.4. Cota aferantă Casei Sociale a Constructorilor - CSC (0,5% din  suma lucrărilor de C+M, fără TVA)</t>
  </si>
  <si>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</si>
  <si>
    <r>
      <rPr>
        <b/>
        <sz val="8.5"/>
        <color theme="1"/>
        <rFont val="Times New Roman"/>
        <family val="1"/>
      </rPr>
      <t>Nr.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crt.</t>
    </r>
  </si>
  <si>
    <r>
      <rPr>
        <b/>
        <sz val="8.5"/>
        <color theme="1"/>
        <rFont val="Times New Roman"/>
        <family val="1"/>
      </rPr>
      <t>Denumire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subcapitole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</si>
  <si>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b/>
        <sz val="8.5"/>
        <color theme="1"/>
        <rFont val="Times New Roman"/>
        <family val="1"/>
      </rPr>
      <t>Valoare
(fără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</si>
  <si>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TVA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(19%)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</si>
  <si>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Valoare
(inclusiv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</si>
  <si>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obţinerea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amenajarea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terenului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</si>
  <si>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</si>
  <si>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asigurarea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utilităţilor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necesare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obiectivului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</si>
  <si>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</si>
  <si>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proiectare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</si>
  <si>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sz val="8.5"/>
        <color theme="1"/>
        <rFont val="Times New Roman"/>
        <family val="1"/>
      </rPr>
      <t>3.1.1. Studii de teren</t>
    </r>
  </si>
  <si>
    <r>
      <rPr>
        <sz val="8.5"/>
        <color theme="1"/>
        <rFont val="Times New Roman"/>
        <family val="1"/>
      </rPr>
      <t>3.1.2. Raport privind impactul asupra mediului</t>
    </r>
  </si>
  <si>
    <r>
      <rPr>
        <sz val="8.5"/>
        <color theme="1"/>
        <rFont val="Times New Roman"/>
        <family val="1"/>
      </rPr>
      <t>3.1.3. Alte studii specifice</t>
    </r>
  </si>
  <si>
    <r>
      <rPr>
        <sz val="8.5"/>
        <color theme="1"/>
        <rFont val="Times New Roman"/>
        <family val="1"/>
      </rPr>
      <t>Cheltuieli pentru obţinerea de avize, acorduri şi autorizaţii</t>
    </r>
  </si>
  <si>
    <r>
      <rPr>
        <sz val="8.5"/>
        <color theme="1"/>
        <rFont val="Times New Roman"/>
        <family val="1"/>
      </rPr>
      <t>3.8.1. Asistenţă tehnică din partea proiectantului</t>
    </r>
  </si>
  <si>
    <r>
      <rPr>
        <sz val="8.5"/>
        <color theme="1"/>
        <rFont val="Times New Roman"/>
        <family val="1"/>
      </rPr>
      <t>3.8.1.2. pentru participarea la fazele de execuţie</t>
    </r>
  </si>
  <si>
    <r>
      <rPr>
        <sz val="8.5"/>
        <color theme="1"/>
        <rFont val="Times New Roman"/>
        <family val="1"/>
      </rPr>
      <t>3.8.2. Dirigenţie de şantier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</si>
  <si>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</si>
  <si>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bază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</si>
  <si>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</si>
  <si>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Alte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</si>
  <si>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sz val="8.5"/>
        <color theme="1"/>
        <rFont val="Times New Roman"/>
        <family val="1"/>
      </rPr>
      <t>5.1.1. Lucrari de construcţii si instalaţii aferente OS</t>
    </r>
  </si>
  <si>
    <r>
      <rPr>
        <sz val="8.5"/>
        <color theme="1"/>
        <rFont val="Times New Roman"/>
        <family val="1"/>
      </rPr>
      <t>5.1.2. Cheltuieli conexe OS</t>
    </r>
  </si>
  <si>
    <r>
      <rPr>
        <sz val="8.5"/>
        <color theme="1"/>
        <rFont val="Times New Roman"/>
        <family val="1"/>
      </rPr>
      <t>5.2.1. Comisioane şi dobânzi aferente creditului băncii finanţatoare</t>
    </r>
  </si>
  <si>
    <r>
      <rPr>
        <sz val="8.5"/>
        <color theme="1"/>
        <rFont val="Times New Roman"/>
        <family val="1"/>
      </rPr>
      <t>5.2.5. Taxe pentru acorduri, avize conforme şi AC/AD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</si>
  <si>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</si>
  <si>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în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exploatare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</si>
  <si>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</si>
  <si>
    <r>
      <rPr>
        <b/>
        <sz val="8.5"/>
        <color theme="1"/>
        <rFont val="Times New Roman"/>
        <family val="1"/>
      </rPr>
      <t>Din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C+M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(1.2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5.1.1)</t>
    </r>
  </si>
  <si>
    <t>3.4.2. Auditul energetic al clădirii</t>
  </si>
  <si>
    <r>
      <rPr>
        <b/>
        <sz val="8.5"/>
        <color theme="0" tint="-4.9989318521683403E-2"/>
        <rFont val="Times New Roman"/>
        <family val="1"/>
      </rPr>
      <t>TOTAL</t>
    </r>
    <r>
      <rPr>
        <sz val="8.5"/>
        <color theme="0" tint="-4.9989318521683403E-2"/>
        <rFont val="Times New Roman"/>
        <family val="1"/>
      </rPr>
      <t xml:space="preserve"> </t>
    </r>
    <r>
      <rPr>
        <b/>
        <sz val="8.5"/>
        <color theme="0" tint="-4.9989318521683403E-2"/>
        <rFont val="Times New Roman"/>
        <family val="1"/>
      </rPr>
      <t>GENERAL</t>
    </r>
  </si>
  <si>
    <t>7.1</t>
  </si>
  <si>
    <t>Cheltuieli aferente marjei de buget 25% din (1.2 + 1.3 + 1.4 + 2 + 3.1 + 3.2 + 3.3 + 3.5 + 3.7 + 3.8 + 4 + 5.1.1)</t>
  </si>
  <si>
    <t>7.2</t>
  </si>
  <si>
    <t>Cheltuieli pentru constituirea rezervei de implementare pentru ajustarea de preţ</t>
  </si>
  <si>
    <t>TOTAL CAPITOLUL 7</t>
  </si>
  <si>
    <t>Cheltuieli diverse şi neprevăzute (10%)</t>
  </si>
  <si>
    <t>3.7.1.2.Consultanță în vedere elaborării cererii de finanțare</t>
  </si>
  <si>
    <t>Montaj utilaje, echipamente tehnologice şi funcţionale</t>
  </si>
  <si>
    <t>Utilaje, echipamente tehnologice şi funcţionale cu montaj</t>
  </si>
  <si>
    <t>Utilaje fără montaj şi echipamente de transport</t>
  </si>
  <si>
    <t>Active necorporale</t>
  </si>
  <si>
    <r>
      <rPr>
        <sz val="8.5"/>
        <color theme="1"/>
        <rFont val="Times New Roman"/>
        <family val="1"/>
      </rPr>
      <t>Obţinerea terenului</t>
    </r>
  </si>
  <si>
    <r>
      <rPr>
        <sz val="8.5"/>
        <color theme="1"/>
        <rFont val="Times New Roman"/>
        <family val="1"/>
      </rPr>
      <t>Amenajarea terenului</t>
    </r>
  </si>
  <si>
    <r>
      <rPr>
        <sz val="8.5"/>
        <color theme="1"/>
        <rFont val="Times New Roman"/>
        <family val="1"/>
      </rPr>
      <t>Amenajări pentru protecţia mediului şi aducerea la starea iniţială</t>
    </r>
  </si>
  <si>
    <r>
      <rPr>
        <sz val="8.5"/>
        <color theme="1"/>
        <rFont val="Times New Roman"/>
        <family val="1"/>
      </rPr>
      <t>Cheltuieli pentru relocarea/protecţia utilităţilor</t>
    </r>
  </si>
  <si>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</si>
  <si>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b/>
        <sz val="8.5"/>
        <color theme="1"/>
        <rFont val="Times New Roman"/>
        <family val="1"/>
      </rPr>
      <t>Construcţii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instalaţii</t>
    </r>
  </si>
  <si>
    <r>
      <rPr>
        <b/>
        <sz val="8.5"/>
        <color theme="1"/>
        <rFont val="Times New Roman"/>
        <family val="1"/>
      </rPr>
      <t>Organizare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şantier</t>
    </r>
  </si>
  <si>
    <r>
      <rPr>
        <b/>
        <sz val="8.5"/>
        <color theme="1"/>
        <rFont val="Times New Roman"/>
        <family val="1"/>
      </rPr>
      <t>Comisioane,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cote,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taxe,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costul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creditului</t>
    </r>
  </si>
  <si>
    <r>
      <rPr>
        <b/>
        <sz val="8.5"/>
        <color theme="1"/>
        <rFont val="Times New Roman"/>
        <family val="1"/>
      </rPr>
      <t>Cheltuieli pentru informare şi publicitate</t>
    </r>
  </si>
  <si>
    <r>
      <rPr>
        <sz val="8.5"/>
        <color theme="1"/>
        <rFont val="Times New Roman"/>
        <family val="1"/>
      </rPr>
      <t>Pregătirea personalului de exploatare</t>
    </r>
  </si>
  <si>
    <r>
      <rPr>
        <sz val="8.5"/>
        <color theme="1"/>
        <rFont val="Times New Roman"/>
        <family val="1"/>
      </rPr>
      <t>Probe tehnologice şi teste</t>
    </r>
  </si>
  <si>
    <t>3.5.3. Documentație Avizare Lucrări Execuție</t>
  </si>
  <si>
    <t>4.1.2.</t>
  </si>
  <si>
    <t>Lucrari rezistenta</t>
  </si>
  <si>
    <t>4.1.1.</t>
  </si>
  <si>
    <t>4.1.2.1 Arh-desfaceri</t>
  </si>
  <si>
    <t>4.1.2.4 Arh-pereti interiori</t>
  </si>
  <si>
    <t>4.1.2.5 Arh-plafoane</t>
  </si>
  <si>
    <t>4.1.2.10 Arh.-tenc sape</t>
  </si>
  <si>
    <t>4.1.2.11 Arh-pardoseli</t>
  </si>
  <si>
    <t>4.1.2.13 Arh-tamplarii interioare</t>
  </si>
  <si>
    <t>4.1.3.</t>
  </si>
  <si>
    <t>Lucrari sanitare</t>
  </si>
  <si>
    <t>4.1.3.2 Instalatii sanitare exterioare</t>
  </si>
  <si>
    <t xml:space="preserve">4.1.3.3 Instalatii sanitare interioare </t>
  </si>
  <si>
    <t>Lucrari electrice</t>
  </si>
  <si>
    <t>4.1.4.</t>
  </si>
  <si>
    <t>Lucrari HVAC</t>
  </si>
  <si>
    <t>4.1.5.</t>
  </si>
  <si>
    <t>4.1.4.1 Instalatii electrice exterioare</t>
  </si>
  <si>
    <t>4.1.4.2 Instalatii electrice interioare</t>
  </si>
  <si>
    <t>4.1.5.1 Instalatii incalzire</t>
  </si>
  <si>
    <t>4.1.5.2 Instalatii ventilare si climatizare</t>
  </si>
  <si>
    <t>Lucrari gaz</t>
  </si>
  <si>
    <t>4.1.7.</t>
  </si>
  <si>
    <t>4.1.7.1 Instalatii gaz</t>
  </si>
  <si>
    <t>4.2.1.Montaj utilaje- sanitare</t>
  </si>
  <si>
    <t>4.2.2.Montaj utilaje- electrice</t>
  </si>
  <si>
    <t>4.2.3.Montaj utilaje- hvac</t>
  </si>
  <si>
    <t>4.3.1 Utilaje cu montaj- sanitare</t>
  </si>
  <si>
    <t>4.3.2 Utilaje cu montaj- electrice</t>
  </si>
  <si>
    <t>4.3.3 Utilaje cu montaj- hvac</t>
  </si>
  <si>
    <t>4.2.2 LUCRARI CORP C15</t>
  </si>
  <si>
    <r>
      <rPr>
        <b/>
        <sz val="8.5"/>
        <rFont val="Arial"/>
        <family val="2"/>
      </rPr>
      <t>Construcţii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instalaţii</t>
    </r>
  </si>
  <si>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</si>
  <si>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
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</si>
  <si>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nu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transport</t>
    </r>
  </si>
  <si>
    <t>Dotări</t>
  </si>
  <si>
    <r>
      <rPr>
        <b/>
        <sz val="8.5"/>
        <rFont val="Arial"/>
        <family val="2"/>
      </rPr>
      <t>Active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necorporale</t>
    </r>
  </si>
  <si>
    <t>Dotări(mobilier, echipamente electronice)</t>
  </si>
  <si>
    <t>Lucrari arhitectura</t>
  </si>
  <si>
    <t>3.7.2. Auditul financiar</t>
  </si>
  <si>
    <t xml:space="preserve">LUCRĂRI DE REABILITARE SALOANE ȘI GRUPURI SANITARE, SĂLI DE TRATAMENT, DOTĂRI CU ECHIPAMENTE MEDICALE ȘI NEMEDICALE
Spitalul de Recuperare Brădet sat Bradetu, Nr. 73- H, comuna Brăduleț, jud. Argeș, Nr. cad. 80804.
</t>
  </si>
  <si>
    <t xml:space="preserve">DEVIZ OBIECTULUI scenariu 1  nr.4.2.1.  LUCRĂRI LOCALE SCHIMBARE FINISAJE, INSTALATII, DOTARI CORP SPITAL </t>
  </si>
  <si>
    <t>Euro = 4,9759 Lei la data de 22.11.2024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</si>
  <si>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</si>
  <si>
    <t>Data:
22.11.2024</t>
  </si>
  <si>
    <t>DEVIZ OBIECTULUI scenariu 1  nr.4.2.2.  LUCRĂRI CONTAINER RADIOLOGIE</t>
  </si>
  <si>
    <t>4.5.1.Dotari arhitectura</t>
  </si>
  <si>
    <t>4.1.2.1 Arh-infrastructura</t>
  </si>
  <si>
    <t>4.1.2.2 Arh-suprastructura</t>
  </si>
  <si>
    <t>4.5.1 Dotari radiologie fixa</t>
  </si>
  <si>
    <t>LUCRĂRI DE REABILITARE SALOANE ȘI GRUPURI SANITARE, SĂLI DE TRATAMENT, DOTĂRI CU ECHIPAMENTE MEDICALE ȘI NEMEDICALE
Spitalul de Recuperare Brădet sat Bradetu, Nr. 73- H, comuna Brăduleț, jud. Argeș, Nr. cad. 80804.</t>
  </si>
  <si>
    <t xml:space="preserve">4.2.1 LUCRARI   LOCALE SCHIMBARE FINISAJE, INSTALATII, DOTARI CORP SPITAL </t>
  </si>
  <si>
    <r>
      <rPr>
        <b/>
        <sz val="8.5"/>
        <rFont val="Times New Roman"/>
        <family val="1"/>
      </rPr>
      <t>Organizarea procedurilor de achiziţie</t>
    </r>
  </si>
  <si>
    <t>3.7.1.1.Managementul de proiect pentru obiectivul de investiții (Management proiect echipa UIP)</t>
  </si>
  <si>
    <t>4.5.2.Dotari digitalizare - echipamente it</t>
  </si>
  <si>
    <t>4.5.3 Dotari echipamente medicale</t>
  </si>
  <si>
    <t xml:space="preserve">4.5.4.Dotari mobilier medical </t>
  </si>
  <si>
    <t>4.5.5.Dotari mobilier nemedical</t>
  </si>
  <si>
    <t>4.6.1 Dotari digitalizare- servicii soft</t>
  </si>
  <si>
    <t xml:space="preserve">DEVIZ OBIECTULUI scenariu 2  nr.4.2.1.  LUCRĂRI LOCALE SCHIMBARE FINISAJE, INSTALATII, DOTARI CORP SPITAL </t>
  </si>
  <si>
    <t>DEVIZ OBIECTULUI scenariu 2  nr.4.2.2.  LUCRĂRI CONTAINER RADIOLOGIE</t>
  </si>
  <si>
    <r>
      <t xml:space="preserve">  DEVIZ GENERAL scenariul 2 -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</rPr>
      <t>conform  hotărâre  907/2016</t>
    </r>
  </si>
  <si>
    <t>4.6.1 Active necorporale- servicii soft - digitalizare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</si>
  <si>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arh. Radu Ioan Anghel</t>
    </r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</si>
  <si>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arh. Radu Ioan Anghel</t>
    </r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</si>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</sst>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l_e_i_-;\-* #,##0.00\ _l_e_i_-;_-* &quot;-&quot;??\ _l_e_i_-;_-@_-"/>
    <numFmt numFmtId="164" formatCode="_-* #,##0.00_-;\-* #,##0.00_-;_-* &quot;-&quot;??_-;_-@_-"/>
    <numFmt numFmtId="165" formatCode="#,##0.0000"/>
    <numFmt numFmtId="166" formatCode="_-* #,##0.0000_-;\-* #,##0.0000_-;_-* &quot;-&quot;??_-;_-@_-"/>
  </numFmts>
  <fonts count="32" x14ac:knownFonts="1">
    <font>
      <sz val="10"/>
      <color rgb="FF000000"/>
      <name val="Times New Roman"/>
      <charset val="204"/>
    </font>
    <font>
      <b/>
      <sz val="7.5"/>
      <color rgb="FF000000"/>
      <name val="Arial"/>
      <family val="2"/>
    </font>
    <font>
      <sz val="8.5"/>
      <name val="Arial"/>
      <family val="2"/>
    </font>
    <font>
      <sz val="8.5"/>
      <color rgb="FF000000"/>
      <name val="Arial"/>
      <family val="2"/>
    </font>
    <font>
      <b/>
      <sz val="8.5"/>
      <color rgb="FF000000"/>
      <name val="Arial"/>
      <family val="2"/>
    </font>
    <font>
      <b/>
      <sz val="8.5"/>
      <name val="Arial"/>
      <family val="2"/>
    </font>
    <font>
      <sz val="8.5"/>
      <name val="Times New Roman"/>
      <family val="1"/>
    </font>
    <font>
      <b/>
      <sz val="7.5"/>
      <name val="Arial"/>
      <family val="2"/>
    </font>
    <font>
      <sz val="7.5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8.5"/>
      <color theme="1"/>
      <name val="Times New Roman"/>
      <family val="1"/>
    </font>
    <font>
      <b/>
      <sz val="10"/>
      <color theme="1"/>
      <name val="Times New Roman"/>
      <family val="1"/>
    </font>
    <font>
      <b/>
      <sz val="8.5"/>
      <color theme="1"/>
      <name val="Times New Roman"/>
      <family val="1"/>
    </font>
    <font>
      <sz val="8.5"/>
      <name val="Times New Roman"/>
      <family val="2"/>
    </font>
    <font>
      <b/>
      <sz val="7.5"/>
      <color theme="1"/>
      <name val="Times New Roman"/>
      <family val="1"/>
    </font>
    <font>
      <sz val="8"/>
      <color theme="1"/>
      <name val="Times New Roman"/>
      <family val="1"/>
    </font>
    <font>
      <sz val="8.5"/>
      <color rgb="FF000000"/>
      <name val="Times New Roman"/>
      <family val="1"/>
    </font>
    <font>
      <sz val="8"/>
      <name val="Times New Roman"/>
      <family val="1"/>
    </font>
    <font>
      <sz val="10"/>
      <color theme="0" tint="-4.9989318521683403E-2"/>
      <name val="Times New Roman"/>
      <family val="1"/>
    </font>
    <font>
      <b/>
      <sz val="8.5"/>
      <color theme="0" tint="-4.9989318521683403E-2"/>
      <name val="Times New Roman"/>
      <family val="1"/>
    </font>
    <font>
      <sz val="8.5"/>
      <color theme="0" tint="-4.9989318521683403E-2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b/>
      <sz val="9.5"/>
      <color theme="1"/>
      <name val="Times New Roman"/>
      <family val="1"/>
    </font>
    <font>
      <b/>
      <sz val="9.5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8.5"/>
      <name val="Times New Roman"/>
      <family val="1"/>
    </font>
    <font>
      <b/>
      <sz val="8.5"/>
      <color rgb="FF000000"/>
      <name val="Times New Roman"/>
      <family val="1"/>
    </font>
    <font>
      <b/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BFBFBF"/>
      </patternFill>
    </fill>
    <fill>
      <patternFill patternType="solid">
        <fgColor rgb="FF252525"/>
      </patternFill>
    </fill>
    <fill>
      <patternFill patternType="solid">
        <fgColor rgb="FF7F7F7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0" fontId="27" fillId="0" borderId="0"/>
  </cellStyleXfs>
  <cellXfs count="166">
    <xf numFmtId="0" fontId="0" fillId="0" borderId="0" xfId="0" applyAlignment="1">
      <alignment horizontal="left" vertical="top"/>
    </xf>
    <xf numFmtId="0" fontId="10" fillId="0" borderId="0" xfId="0" applyFont="1" applyAlignment="1">
      <alignment horizontal="left" vertical="top"/>
    </xf>
    <xf numFmtId="4" fontId="10" fillId="0" borderId="0" xfId="0" applyNumberFormat="1" applyFont="1" applyAlignment="1">
      <alignment horizontal="left" vertical="top"/>
    </xf>
    <xf numFmtId="0" fontId="10" fillId="0" borderId="5" xfId="0" applyFont="1" applyBorder="1" applyAlignment="1">
      <alignment horizontal="left" vertical="top" wrapText="1" indent="1"/>
    </xf>
    <xf numFmtId="0" fontId="10" fillId="0" borderId="5" xfId="0" applyFont="1" applyBorder="1" applyAlignment="1">
      <alignment horizontal="left" vertical="center" wrapText="1" indent="6"/>
    </xf>
    <xf numFmtId="0" fontId="10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1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1" fontId="13" fillId="0" borderId="5" xfId="0" applyNumberFormat="1" applyFont="1" applyBorder="1" applyAlignment="1">
      <alignment horizontal="center" vertical="top" shrinkToFit="1"/>
    </xf>
    <xf numFmtId="2" fontId="13" fillId="0" borderId="5" xfId="0" applyNumberFormat="1" applyFont="1" applyBorder="1" applyAlignment="1">
      <alignment horizontal="right" vertical="top" shrinkToFit="1"/>
    </xf>
    <xf numFmtId="2" fontId="13" fillId="4" borderId="5" xfId="0" applyNumberFormat="1" applyFont="1" applyFill="1" applyBorder="1" applyAlignment="1">
      <alignment horizontal="right" vertical="top" shrinkToFit="1"/>
    </xf>
    <xf numFmtId="4" fontId="11" fillId="0" borderId="5" xfId="0" applyNumberFormat="1" applyFont="1" applyBorder="1" applyAlignment="1">
      <alignment horizontal="right" vertical="top" shrinkToFit="1"/>
    </xf>
    <xf numFmtId="2" fontId="11" fillId="0" borderId="5" xfId="0" applyNumberFormat="1" applyFont="1" applyBorder="1" applyAlignment="1">
      <alignment horizontal="right" vertical="top" shrinkToFit="1"/>
    </xf>
    <xf numFmtId="0" fontId="16" fillId="0" borderId="5" xfId="0" applyFont="1" applyBorder="1" applyAlignment="1">
      <alignment horizontal="left" vertical="top" wrapText="1"/>
    </xf>
    <xf numFmtId="4" fontId="13" fillId="0" borderId="5" xfId="0" applyNumberFormat="1" applyFont="1" applyBorder="1" applyAlignment="1">
      <alignment horizontal="right" vertical="top" shrinkToFit="1"/>
    </xf>
    <xf numFmtId="4" fontId="11" fillId="0" borderId="18" xfId="0" applyNumberFormat="1" applyFont="1" applyBorder="1" applyAlignment="1">
      <alignment horizontal="right" vertical="top" shrinkToFit="1"/>
    </xf>
    <xf numFmtId="4" fontId="13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13" fillId="4" borderId="5" xfId="0" applyNumberFormat="1" applyFont="1" applyFill="1" applyBorder="1" applyAlignment="1">
      <alignment horizontal="right" vertical="top" shrinkToFit="1"/>
    </xf>
    <xf numFmtId="49" fontId="18" fillId="0" borderId="5" xfId="0" applyNumberFormat="1" applyFont="1" applyBorder="1" applyAlignment="1">
      <alignment vertical="center" wrapText="1"/>
    </xf>
    <xf numFmtId="0" fontId="0" fillId="0" borderId="0" xfId="0"/>
    <xf numFmtId="4" fontId="23" fillId="4" borderId="5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4" fontId="11" fillId="7" borderId="5" xfId="0" applyNumberFormat="1" applyFont="1" applyFill="1" applyBorder="1" applyAlignment="1">
      <alignment horizontal="right" vertical="top" shrinkToFi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4" fontId="13" fillId="7" borderId="5" xfId="0" applyNumberFormat="1" applyFont="1" applyFill="1" applyBorder="1" applyAlignment="1">
      <alignment horizontal="right" vertical="top" shrinkToFit="1"/>
    </xf>
    <xf numFmtId="0" fontId="9" fillId="0" borderId="0" xfId="0" applyFont="1"/>
    <xf numFmtId="43" fontId="0" fillId="0" borderId="0" xfId="0" applyNumberFormat="1" applyAlignment="1">
      <alignment horizontal="left" vertical="top"/>
    </xf>
    <xf numFmtId="14" fontId="9" fillId="0" borderId="5" xfId="0" applyNumberFormat="1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right" vertical="top" shrinkToFit="1"/>
    </xf>
    <xf numFmtId="164" fontId="4" fillId="0" borderId="5" xfId="1" applyFont="1" applyBorder="1" applyAlignment="1">
      <alignment horizontal="right" vertical="top" shrinkToFit="1"/>
    </xf>
    <xf numFmtId="0" fontId="0" fillId="2" borderId="5" xfId="0" applyFill="1" applyBorder="1" applyAlignment="1">
      <alignment horizontal="left" vertical="center" wrapText="1" indent="2"/>
    </xf>
    <xf numFmtId="0" fontId="0" fillId="2" borderId="5" xfId="0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top" shrinkToFit="1"/>
    </xf>
    <xf numFmtId="0" fontId="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right" vertical="top" shrinkToFit="1"/>
    </xf>
    <xf numFmtId="0" fontId="31" fillId="0" borderId="5" xfId="0" applyFont="1" applyBorder="1" applyAlignment="1">
      <alignment horizontal="left" vertical="top" wrapText="1"/>
    </xf>
    <xf numFmtId="4" fontId="29" fillId="7" borderId="5" xfId="0" applyNumberFormat="1" applyFont="1" applyFill="1" applyBorder="1" applyAlignment="1">
      <alignment horizontal="right" vertical="top" shrinkToFit="1"/>
    </xf>
    <xf numFmtId="4" fontId="29" fillId="0" borderId="5" xfId="0" applyNumberFormat="1" applyFont="1" applyBorder="1" applyAlignment="1">
      <alignment horizontal="right" vertical="top" shrinkToFit="1"/>
    </xf>
    <xf numFmtId="4" fontId="6" fillId="7" borderId="5" xfId="0" applyNumberFormat="1" applyFont="1" applyFill="1" applyBorder="1" applyAlignment="1">
      <alignment horizontal="right" vertical="top" shrinkToFit="1"/>
    </xf>
    <xf numFmtId="0" fontId="0" fillId="9" borderId="5" xfId="0" applyFill="1" applyBorder="1" applyAlignment="1">
      <alignment horizontal="center" vertical="top" wrapText="1"/>
    </xf>
    <xf numFmtId="0" fontId="0" fillId="9" borderId="5" xfId="0" applyFill="1" applyBorder="1" applyAlignment="1">
      <alignment horizontal="left" vertical="top" wrapText="1" indent="1"/>
    </xf>
    <xf numFmtId="0" fontId="0" fillId="9" borderId="5" xfId="0" applyFill="1" applyBorder="1" applyAlignment="1">
      <alignment horizontal="left" vertical="center" wrapText="1" indent="2"/>
    </xf>
    <xf numFmtId="1" fontId="1" fillId="9" borderId="5" xfId="0" applyNumberFormat="1" applyFont="1" applyFill="1" applyBorder="1" applyAlignment="1">
      <alignment horizontal="center" vertical="top" shrinkToFit="1"/>
    </xf>
    <xf numFmtId="0" fontId="5" fillId="9" borderId="5" xfId="0" applyFont="1" applyFill="1" applyBorder="1" applyAlignment="1">
      <alignment horizontal="center" vertical="top" wrapText="1"/>
    </xf>
    <xf numFmtId="0" fontId="28" fillId="9" borderId="5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center" vertical="top" wrapText="1"/>
    </xf>
    <xf numFmtId="0" fontId="9" fillId="9" borderId="5" xfId="0" applyFont="1" applyFill="1" applyBorder="1" applyAlignment="1">
      <alignment horizontal="left" vertical="top"/>
    </xf>
    <xf numFmtId="0" fontId="9" fillId="9" borderId="5" xfId="0" applyFont="1" applyFill="1" applyBorder="1" applyAlignment="1">
      <alignment horizontal="left" vertical="top" wrapText="1"/>
    </xf>
    <xf numFmtId="14" fontId="9" fillId="9" borderId="5" xfId="0" applyNumberFormat="1" applyFont="1" applyFill="1" applyBorder="1" applyAlignment="1">
      <alignment horizontal="left" vertical="top" wrapText="1"/>
    </xf>
    <xf numFmtId="0" fontId="29" fillId="9" borderId="5" xfId="0" applyFont="1" applyFill="1" applyBorder="1" applyAlignment="1">
      <alignment horizontal="left" vertical="top" wrapText="1"/>
    </xf>
    <xf numFmtId="0" fontId="5" fillId="9" borderId="5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165" fontId="4" fillId="9" borderId="5" xfId="1" applyNumberFormat="1" applyFont="1" applyFill="1" applyBorder="1" applyAlignment="1">
      <alignment horizontal="right" vertical="top" shrinkToFit="1"/>
    </xf>
    <xf numFmtId="165" fontId="4" fillId="9" borderId="5" xfId="0" applyNumberFormat="1" applyFont="1" applyFill="1" applyBorder="1" applyAlignment="1">
      <alignment horizontal="right" vertical="top" shrinkToFit="1"/>
    </xf>
    <xf numFmtId="165" fontId="30" fillId="9" borderId="5" xfId="1" applyNumberFormat="1" applyFont="1" applyFill="1" applyBorder="1" applyAlignment="1">
      <alignment horizontal="left" vertical="top"/>
    </xf>
    <xf numFmtId="165" fontId="17" fillId="9" borderId="5" xfId="1" applyNumberFormat="1" applyFont="1" applyFill="1" applyBorder="1" applyAlignment="1">
      <alignment horizontal="left" vertical="top"/>
    </xf>
    <xf numFmtId="165" fontId="3" fillId="9" borderId="5" xfId="0" applyNumberFormat="1" applyFont="1" applyFill="1" applyBorder="1" applyAlignment="1">
      <alignment horizontal="right" vertical="top" shrinkToFit="1"/>
    </xf>
    <xf numFmtId="165" fontId="3" fillId="9" borderId="5" xfId="1" applyNumberFormat="1" applyFont="1" applyFill="1" applyBorder="1" applyAlignment="1">
      <alignment horizontal="right" vertical="top" shrinkToFit="1"/>
    </xf>
    <xf numFmtId="165" fontId="3" fillId="9" borderId="5" xfId="1" applyNumberFormat="1" applyFont="1" applyFill="1" applyBorder="1" applyAlignment="1">
      <alignment horizontal="right" vertical="top"/>
    </xf>
    <xf numFmtId="165" fontId="30" fillId="9" borderId="5" xfId="1" applyNumberFormat="1" applyFont="1" applyFill="1" applyBorder="1" applyAlignment="1">
      <alignment horizontal="right" vertical="center"/>
    </xf>
    <xf numFmtId="164" fontId="4" fillId="10" borderId="5" xfId="1" applyFont="1" applyFill="1" applyBorder="1" applyAlignment="1">
      <alignment horizontal="right" vertical="top" shrinkToFit="1"/>
    </xf>
    <xf numFmtId="164" fontId="4" fillId="8" borderId="5" xfId="1" applyFont="1" applyFill="1" applyBorder="1" applyAlignment="1">
      <alignment horizontal="right" vertical="top" shrinkToFit="1"/>
    </xf>
    <xf numFmtId="4" fontId="4" fillId="10" borderId="5" xfId="0" applyNumberFormat="1" applyFont="1" applyFill="1" applyBorder="1" applyAlignment="1">
      <alignment horizontal="right" vertical="top" shrinkToFit="1"/>
    </xf>
    <xf numFmtId="4" fontId="4" fillId="8" borderId="5" xfId="0" applyNumberFormat="1" applyFont="1" applyFill="1" applyBorder="1" applyAlignment="1">
      <alignment horizontal="right" vertical="top" shrinkToFit="1"/>
    </xf>
    <xf numFmtId="166" fontId="4" fillId="9" borderId="5" xfId="1" applyNumberFormat="1" applyFont="1" applyFill="1" applyBorder="1" applyAlignment="1">
      <alignment horizontal="right" vertical="top" shrinkToFit="1"/>
    </xf>
    <xf numFmtId="166" fontId="4" fillId="9" borderId="5" xfId="0" applyNumberFormat="1" applyFont="1" applyFill="1" applyBorder="1" applyAlignment="1">
      <alignment horizontal="right" vertical="top" shrinkToFit="1"/>
    </xf>
    <xf numFmtId="166" fontId="28" fillId="9" borderId="5" xfId="1" applyNumberFormat="1" applyFont="1" applyFill="1" applyBorder="1" applyAlignment="1">
      <alignment horizontal="left" vertical="top"/>
    </xf>
    <xf numFmtId="166" fontId="9" fillId="9" borderId="5" xfId="1" applyNumberFormat="1" applyFont="1" applyFill="1" applyBorder="1" applyAlignment="1">
      <alignment horizontal="left" vertical="top"/>
    </xf>
    <xf numFmtId="166" fontId="3" fillId="9" borderId="5" xfId="0" applyNumberFormat="1" applyFont="1" applyFill="1" applyBorder="1" applyAlignment="1">
      <alignment horizontal="right" vertical="top" shrinkToFit="1"/>
    </xf>
    <xf numFmtId="166" fontId="28" fillId="9" borderId="5" xfId="1" applyNumberFormat="1" applyFont="1" applyFill="1" applyBorder="1" applyAlignment="1">
      <alignment horizontal="right" vertical="top"/>
    </xf>
    <xf numFmtId="166" fontId="9" fillId="9" borderId="5" xfId="1" applyNumberFormat="1" applyFont="1" applyFill="1" applyBorder="1" applyAlignment="1">
      <alignment horizontal="right" vertical="top"/>
    </xf>
    <xf numFmtId="4" fontId="17" fillId="0" borderId="17" xfId="1" applyNumberFormat="1" applyFont="1" applyBorder="1" applyAlignment="1">
      <alignment horizontal="right" vertical="top" shrinkToFit="1"/>
    </xf>
    <xf numFmtId="4" fontId="17" fillId="0" borderId="5" xfId="1" applyNumberFormat="1" applyFont="1" applyBorder="1" applyAlignment="1">
      <alignment horizontal="right" vertical="top" shrinkToFit="1"/>
    </xf>
    <xf numFmtId="4" fontId="11" fillId="0" borderId="5" xfId="1" applyNumberFormat="1" applyFont="1" applyBorder="1" applyAlignment="1">
      <alignment horizontal="right" vertical="top" shrinkToFit="1"/>
    </xf>
    <xf numFmtId="164" fontId="10" fillId="0" borderId="5" xfId="1" applyFont="1" applyBorder="1" applyAlignment="1">
      <alignment horizontal="left" wrapText="1"/>
    </xf>
    <xf numFmtId="164" fontId="10" fillId="0" borderId="5" xfId="1" applyFont="1" applyBorder="1" applyAlignment="1">
      <alignment horizontal="left" vertical="top" wrapText="1"/>
    </xf>
    <xf numFmtId="164" fontId="11" fillId="0" borderId="5" xfId="1" applyFont="1" applyBorder="1" applyAlignment="1">
      <alignment horizontal="right" vertical="top" shrinkToFit="1"/>
    </xf>
    <xf numFmtId="164" fontId="11" fillId="0" borderId="5" xfId="1" applyFont="1" applyBorder="1" applyAlignment="1">
      <alignment horizontal="center" vertical="top" wrapText="1"/>
    </xf>
    <xf numFmtId="164" fontId="13" fillId="0" borderId="5" xfId="1" applyFont="1" applyBorder="1" applyAlignment="1">
      <alignment horizontal="left" vertical="top" wrapText="1"/>
    </xf>
    <xf numFmtId="164" fontId="13" fillId="0" borderId="5" xfId="1" applyFont="1" applyBorder="1" applyAlignment="1">
      <alignment horizontal="right" vertical="top" shrinkToFit="1"/>
    </xf>
    <xf numFmtId="164" fontId="12" fillId="0" borderId="5" xfId="1" applyFont="1" applyBorder="1" applyAlignment="1">
      <alignment horizontal="left" vertical="top" wrapText="1"/>
    </xf>
    <xf numFmtId="164" fontId="13" fillId="4" borderId="5" xfId="1" applyFont="1" applyFill="1" applyBorder="1" applyAlignment="1">
      <alignment horizontal="right" vertical="top" shrinkToFit="1"/>
    </xf>
    <xf numFmtId="164" fontId="18" fillId="0" borderId="19" xfId="1" applyFont="1" applyBorder="1" applyAlignment="1">
      <alignment vertical="center" wrapText="1"/>
    </xf>
    <xf numFmtId="164" fontId="18" fillId="0" borderId="5" xfId="1" applyFont="1" applyBorder="1" applyAlignment="1">
      <alignment vertical="center" wrapText="1"/>
    </xf>
    <xf numFmtId="164" fontId="18" fillId="7" borderId="5" xfId="1" applyFont="1" applyFill="1" applyBorder="1" applyAlignment="1">
      <alignment vertical="center" wrapText="1"/>
    </xf>
    <xf numFmtId="164" fontId="18" fillId="0" borderId="20" xfId="1" applyFont="1" applyBorder="1" applyAlignment="1">
      <alignment vertical="center" wrapText="1"/>
    </xf>
    <xf numFmtId="164" fontId="22" fillId="8" borderId="22" xfId="1" applyFont="1" applyFill="1" applyBorder="1" applyAlignment="1">
      <alignment vertical="center" wrapText="1"/>
    </xf>
    <xf numFmtId="164" fontId="22" fillId="8" borderId="23" xfId="1" applyFont="1" applyFill="1" applyBorder="1" applyAlignment="1">
      <alignment vertical="center" wrapText="1"/>
    </xf>
    <xf numFmtId="164" fontId="20" fillId="5" borderId="5" xfId="1" applyFont="1" applyFill="1" applyBorder="1" applyAlignment="1">
      <alignment horizontal="right" vertical="top" wrapText="1"/>
    </xf>
    <xf numFmtId="164" fontId="13" fillId="6" borderId="4" xfId="1" applyFont="1" applyFill="1" applyBorder="1" applyAlignment="1">
      <alignment horizontal="right" vertical="top" shrinkToFit="1"/>
    </xf>
    <xf numFmtId="0" fontId="2" fillId="0" borderId="5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left" vertical="top" wrapText="1" indent="1"/>
    </xf>
    <xf numFmtId="0" fontId="5" fillId="0" borderId="5" xfId="0" applyFont="1" applyBorder="1" applyAlignment="1">
      <alignment horizontal="center" vertical="top" wrapText="1"/>
    </xf>
    <xf numFmtId="164" fontId="3" fillId="0" borderId="5" xfId="1" applyFont="1" applyBorder="1" applyAlignment="1">
      <alignment horizontal="right" vertical="top" shrinkToFit="1"/>
    </xf>
    <xf numFmtId="4" fontId="3" fillId="0" borderId="5" xfId="0" applyNumberFormat="1" applyFont="1" applyBorder="1" applyAlignment="1">
      <alignment horizontal="right" vertical="top" shrinkToFi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6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9" borderId="5" xfId="0" applyFill="1" applyBorder="1" applyAlignment="1">
      <alignment horizontal="left" vertical="top" wrapText="1"/>
    </xf>
    <xf numFmtId="0" fontId="9" fillId="9" borderId="6" xfId="0" applyFont="1" applyFill="1" applyBorder="1" applyAlignment="1">
      <alignment horizontal="center" vertical="top" wrapText="1"/>
    </xf>
    <xf numFmtId="0" fontId="0" fillId="9" borderId="7" xfId="0" applyFill="1" applyBorder="1" applyAlignment="1">
      <alignment horizontal="center" vertical="top" wrapText="1"/>
    </xf>
    <xf numFmtId="0" fontId="0" fillId="9" borderId="8" xfId="0" applyFill="1" applyBorder="1" applyAlignment="1">
      <alignment horizontal="center" vertical="top" wrapText="1"/>
    </xf>
    <xf numFmtId="0" fontId="0" fillId="9" borderId="9" xfId="0" applyFill="1" applyBorder="1" applyAlignment="1">
      <alignment horizontal="center" vertical="top" wrapText="1"/>
    </xf>
    <xf numFmtId="0" fontId="0" fillId="9" borderId="10" xfId="0" applyFill="1" applyBorder="1" applyAlignment="1">
      <alignment horizontal="center" vertical="top" wrapText="1"/>
    </xf>
    <xf numFmtId="0" fontId="0" fillId="9" borderId="11" xfId="0" applyFill="1" applyBorder="1" applyAlignment="1">
      <alignment horizontal="center" vertical="top" wrapText="1"/>
    </xf>
    <xf numFmtId="0" fontId="0" fillId="9" borderId="5" xfId="0" applyFill="1" applyBorder="1" applyAlignment="1">
      <alignment horizontal="center" vertical="top" wrapText="1"/>
    </xf>
    <xf numFmtId="0" fontId="26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 vertical="top" wrapText="1"/>
    </xf>
    <xf numFmtId="0" fontId="0" fillId="9" borderId="0" xfId="0" applyFill="1" applyAlignment="1">
      <alignment horizontal="center" vertical="top" wrapText="1"/>
    </xf>
    <xf numFmtId="0" fontId="5" fillId="9" borderId="0" xfId="0" applyFont="1" applyFill="1" applyAlignment="1">
      <alignment horizontal="center" vertical="top" wrapText="1"/>
    </xf>
    <xf numFmtId="0" fontId="14" fillId="9" borderId="0" xfId="0" applyFont="1" applyFill="1" applyAlignment="1">
      <alignment horizontal="left" vertical="top" wrapText="1"/>
    </xf>
    <xf numFmtId="0" fontId="0" fillId="9" borderId="0" xfId="0" applyFill="1" applyAlignment="1">
      <alignment horizontal="left" vertical="top" wrapText="1"/>
    </xf>
    <xf numFmtId="164" fontId="22" fillId="8" borderId="21" xfId="1" applyFont="1" applyFill="1" applyBorder="1" applyAlignment="1">
      <alignment horizontal="left" vertical="center" wrapText="1"/>
    </xf>
    <xf numFmtId="164" fontId="22" fillId="8" borderId="22" xfId="1" applyFont="1" applyFill="1" applyBorder="1" applyAlignment="1">
      <alignment horizontal="left" vertical="center" wrapText="1"/>
    </xf>
    <xf numFmtId="164" fontId="10" fillId="6" borderId="12" xfId="1" applyFont="1" applyFill="1" applyBorder="1" applyAlignment="1">
      <alignment horizontal="left" vertical="top" wrapText="1"/>
    </xf>
    <xf numFmtId="164" fontId="10" fillId="6" borderId="13" xfId="1" applyFont="1" applyFill="1" applyBorder="1" applyAlignment="1">
      <alignment horizontal="left" vertical="top" wrapText="1"/>
    </xf>
    <xf numFmtId="164" fontId="19" fillId="5" borderId="14" xfId="1" applyFont="1" applyFill="1" applyBorder="1" applyAlignment="1">
      <alignment horizontal="left" vertical="top" wrapText="1"/>
    </xf>
    <xf numFmtId="164" fontId="19" fillId="5" borderId="15" xfId="1" applyFont="1" applyFill="1" applyBorder="1" applyAlignment="1">
      <alignment horizontal="left" vertical="top" wrapText="1"/>
    </xf>
    <xf numFmtId="164" fontId="10" fillId="4" borderId="14" xfId="1" applyFont="1" applyFill="1" applyBorder="1" applyAlignment="1">
      <alignment horizontal="left" vertical="top" wrapText="1"/>
    </xf>
    <xf numFmtId="164" fontId="10" fillId="4" borderId="15" xfId="1" applyFont="1" applyFill="1" applyBorder="1" applyAlignment="1">
      <alignment horizontal="left" vertical="top" wrapText="1"/>
    </xf>
    <xf numFmtId="164" fontId="10" fillId="2" borderId="14" xfId="1" applyFont="1" applyFill="1" applyBorder="1" applyAlignment="1">
      <alignment horizontal="left" vertical="top" wrapText="1"/>
    </xf>
    <xf numFmtId="164" fontId="10" fillId="2" borderId="16" xfId="1" applyFont="1" applyFill="1" applyBorder="1" applyAlignment="1">
      <alignment horizontal="left" vertical="top" wrapText="1"/>
    </xf>
    <xf numFmtId="164" fontId="10" fillId="2" borderId="15" xfId="1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</cellXfs>
  <cellStyles count="3">
    <cellStyle name="Comma" xfId="1" builtinId="3"/>
    <cellStyle name="Normal" xfId="0" builtinId="0"/>
    <cellStyle name="Normal 6 2 5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95250</xdr:rowOff>
    </xdr:from>
    <xdr:to>
      <xdr:col>4</xdr:col>
      <xdr:colOff>990600</xdr:colOff>
      <xdr:row>48</xdr:row>
      <xdr:rowOff>457200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EC42D17-30D6-DF6D-1426-D9687EF56D43}"/>
            </a:ext>
          </a:extLst>
        </xdr:cNvPr>
        <xdr:cNvCxnSpPr/>
      </xdr:nvCxnSpPr>
      <xdr:spPr>
        <a:xfrm flipH="1">
          <a:off x="114300" y="95250"/>
          <a:ext cx="5286375" cy="9124950"/>
        </a:xfrm>
        <a:prstGeom prst="line">
          <a:avLst/>
        </a:prstGeom>
        <a:ln w="762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57150</xdr:rowOff>
    </xdr:from>
    <xdr:to>
      <xdr:col>4</xdr:col>
      <xdr:colOff>1000125</xdr:colOff>
      <xdr:row>39</xdr:row>
      <xdr:rowOff>495300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2B1DFCB-69DB-DF89-1BE5-ACD4A12B8B36}"/>
            </a:ext>
          </a:extLst>
        </xdr:cNvPr>
        <xdr:cNvCxnSpPr/>
      </xdr:nvCxnSpPr>
      <xdr:spPr>
        <a:xfrm flipH="1">
          <a:off x="161925" y="57150"/>
          <a:ext cx="5229225" cy="8639175"/>
        </a:xfrm>
        <a:prstGeom prst="line">
          <a:avLst/>
        </a:prstGeom>
        <a:ln w="762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showWhiteSpace="0" view="pageBreakPreview" topLeftCell="C84" zoomScale="115" zoomScaleNormal="55" zoomScaleSheetLayoutView="115" workbookViewId="0">
      <selection activeCell="E96" sqref="E96"/>
    </sheetView>
  </sheetViews>
  <sheetFormatPr defaultRowHeight="13.2" x14ac:dyDescent="0.25"/>
  <cols>
    <col min="1" max="1" width="7.109375" customWidth="1"/>
    <col min="2" max="2" width="42.6640625" customWidth="1"/>
    <col min="3" max="3" width="14.44140625" customWidth="1"/>
    <col min="4" max="4" width="12.77734375" customWidth="1"/>
    <col min="5" max="5" width="17.77734375" customWidth="1"/>
    <col min="6" max="6" width="15.77734375" customWidth="1"/>
    <col min="7" max="7" width="14.77734375" customWidth="1"/>
  </cols>
  <sheetData>
    <row r="1" spans="1:7" x14ac:dyDescent="0.25">
      <c r="A1" s="121" t="s">
        <v>150</v>
      </c>
      <c r="B1" s="122"/>
      <c r="C1" s="122"/>
      <c r="D1" s="122"/>
      <c r="E1" s="123"/>
    </row>
    <row r="2" spans="1:7" x14ac:dyDescent="0.25">
      <c r="A2" s="124"/>
      <c r="B2" s="125"/>
      <c r="C2" s="125"/>
      <c r="D2" s="125"/>
      <c r="E2" s="126"/>
    </row>
    <row r="3" spans="1:7" ht="12" customHeight="1" x14ac:dyDescent="0.25">
      <c r="A3" s="127" t="s">
        <v>0</v>
      </c>
      <c r="B3" s="127"/>
      <c r="C3" s="127"/>
      <c r="D3" s="127"/>
      <c r="E3" s="127"/>
    </row>
    <row r="4" spans="1:7" ht="44.4" customHeight="1" x14ac:dyDescent="0.25">
      <c r="A4" s="128" t="s">
        <v>159</v>
      </c>
      <c r="B4" s="129"/>
      <c r="C4" s="129"/>
      <c r="D4" s="129"/>
      <c r="E4" s="130"/>
    </row>
    <row r="5" spans="1:7" ht="12" customHeight="1" x14ac:dyDescent="0.25">
      <c r="A5" s="131" t="s">
        <v>151</v>
      </c>
      <c r="B5" s="132"/>
      <c r="C5" s="132"/>
      <c r="D5" s="132"/>
      <c r="E5" s="132"/>
      <c r="G5" s="35"/>
    </row>
    <row r="6" spans="1:7" ht="21.6" customHeight="1" x14ac:dyDescent="0.25">
      <c r="A6" s="53" t="s">
        <v>1</v>
      </c>
      <c r="B6" s="54" t="s">
        <v>2</v>
      </c>
      <c r="C6" s="52" t="s">
        <v>3</v>
      </c>
      <c r="D6" s="52" t="s">
        <v>4</v>
      </c>
      <c r="E6" s="52" t="s">
        <v>5</v>
      </c>
      <c r="G6" s="35"/>
    </row>
    <row r="7" spans="1:7" ht="13.2" customHeight="1" x14ac:dyDescent="0.25">
      <c r="A7" s="55">
        <v>1</v>
      </c>
      <c r="B7" s="55">
        <v>2</v>
      </c>
      <c r="C7" s="55">
        <v>3</v>
      </c>
      <c r="D7" s="55">
        <v>4</v>
      </c>
      <c r="E7" s="55">
        <v>5</v>
      </c>
      <c r="G7" s="35"/>
    </row>
    <row r="8" spans="1:7" x14ac:dyDescent="0.25">
      <c r="A8" s="120" t="s">
        <v>6</v>
      </c>
      <c r="B8" s="120"/>
      <c r="C8" s="120"/>
      <c r="D8" s="120"/>
      <c r="E8" s="120"/>
      <c r="G8" s="35"/>
    </row>
    <row r="9" spans="1:7" x14ac:dyDescent="0.25">
      <c r="A9" s="56" t="s">
        <v>29</v>
      </c>
      <c r="B9" s="57" t="s">
        <v>140</v>
      </c>
      <c r="C9" s="65">
        <f>SUM(C10+C11+C18+C20+C22+C25)</f>
        <v>3491286.2700000005</v>
      </c>
      <c r="D9" s="66">
        <f>C9*0.19</f>
        <v>663344.39130000013</v>
      </c>
      <c r="E9" s="66">
        <f>SUM(D9+C9)</f>
        <v>4154630.6613000007</v>
      </c>
      <c r="F9" s="35"/>
      <c r="G9" s="35"/>
    </row>
    <row r="10" spans="1:7" x14ac:dyDescent="0.25">
      <c r="A10" s="56" t="s">
        <v>111</v>
      </c>
      <c r="B10" s="57" t="s">
        <v>110</v>
      </c>
      <c r="C10" s="65">
        <v>0</v>
      </c>
      <c r="D10" s="65">
        <v>0</v>
      </c>
      <c r="E10" s="65">
        <v>0</v>
      </c>
      <c r="F10" s="35"/>
      <c r="G10" s="35"/>
    </row>
    <row r="11" spans="1:7" x14ac:dyDescent="0.25">
      <c r="A11" s="56" t="s">
        <v>109</v>
      </c>
      <c r="B11" s="57" t="s">
        <v>147</v>
      </c>
      <c r="C11" s="67">
        <f>SUM(C12:C17)</f>
        <v>2547968.7000000002</v>
      </c>
      <c r="D11" s="67">
        <f>SUM(D12:D17)</f>
        <v>484114.05299999996</v>
      </c>
      <c r="E11" s="67">
        <f>SUM(E12:E17)</f>
        <v>3032082.7530000005</v>
      </c>
      <c r="F11" s="35"/>
      <c r="G11" s="35"/>
    </row>
    <row r="12" spans="1:7" x14ac:dyDescent="0.25">
      <c r="A12" s="58"/>
      <c r="B12" s="59" t="s">
        <v>112</v>
      </c>
      <c r="C12" s="68">
        <v>567608.71</v>
      </c>
      <c r="D12" s="69">
        <f t="shared" ref="D12:D17" si="0">C12*0.19</f>
        <v>107845.65489999999</v>
      </c>
      <c r="E12" s="69">
        <f t="shared" ref="E12:E17" si="1">C12+D12</f>
        <v>675454.36489999993</v>
      </c>
      <c r="F12" s="35"/>
      <c r="G12" s="35"/>
    </row>
    <row r="13" spans="1:7" x14ac:dyDescent="0.25">
      <c r="A13" s="58"/>
      <c r="B13" s="59" t="s">
        <v>113</v>
      </c>
      <c r="C13" s="68">
        <v>903055.59</v>
      </c>
      <c r="D13" s="69">
        <f t="shared" si="0"/>
        <v>171580.56210000001</v>
      </c>
      <c r="E13" s="69">
        <f t="shared" si="1"/>
        <v>1074636.1521000001</v>
      </c>
      <c r="F13" s="35"/>
      <c r="G13" s="35"/>
    </row>
    <row r="14" spans="1:7" x14ac:dyDescent="0.25">
      <c r="A14" s="58"/>
      <c r="B14" s="59" t="s">
        <v>114</v>
      </c>
      <c r="C14" s="68">
        <v>179596.79999999999</v>
      </c>
      <c r="D14" s="69">
        <f t="shared" si="0"/>
        <v>34123.392</v>
      </c>
      <c r="E14" s="69">
        <f t="shared" si="1"/>
        <v>213720.19199999998</v>
      </c>
      <c r="F14" s="35"/>
      <c r="G14" s="35"/>
    </row>
    <row r="15" spans="1:7" x14ac:dyDescent="0.25">
      <c r="A15" s="58"/>
      <c r="B15" s="59" t="s">
        <v>115</v>
      </c>
      <c r="C15" s="68">
        <v>259088.82</v>
      </c>
      <c r="D15" s="69">
        <f t="shared" si="0"/>
        <v>49226.875800000002</v>
      </c>
      <c r="E15" s="69">
        <f t="shared" si="1"/>
        <v>308315.69579999999</v>
      </c>
      <c r="F15" s="35"/>
      <c r="G15" s="35"/>
    </row>
    <row r="16" spans="1:7" x14ac:dyDescent="0.25">
      <c r="A16" s="58"/>
      <c r="B16" s="59" t="s">
        <v>116</v>
      </c>
      <c r="C16" s="68">
        <v>455727.28</v>
      </c>
      <c r="D16" s="69">
        <f t="shared" si="0"/>
        <v>86588.183199999999</v>
      </c>
      <c r="E16" s="69">
        <f t="shared" si="1"/>
        <v>542315.4632</v>
      </c>
      <c r="F16" s="35"/>
      <c r="G16" s="35"/>
    </row>
    <row r="17" spans="1:7" x14ac:dyDescent="0.25">
      <c r="A17" s="58"/>
      <c r="B17" s="59" t="s">
        <v>117</v>
      </c>
      <c r="C17" s="68">
        <v>182891.5</v>
      </c>
      <c r="D17" s="69">
        <f t="shared" si="0"/>
        <v>34749.385000000002</v>
      </c>
      <c r="E17" s="69">
        <f t="shared" si="1"/>
        <v>217640.88500000001</v>
      </c>
      <c r="F17" s="35"/>
      <c r="G17" s="35"/>
    </row>
    <row r="18" spans="1:7" x14ac:dyDescent="0.25">
      <c r="A18" s="56" t="s">
        <v>118</v>
      </c>
      <c r="B18" s="57" t="s">
        <v>119</v>
      </c>
      <c r="C18" s="67">
        <f>SUM(C19:C19)</f>
        <v>435593.24</v>
      </c>
      <c r="D18" s="67">
        <f>SUM(D19:D19)</f>
        <v>82762.715599999996</v>
      </c>
      <c r="E18" s="67">
        <f>SUM(E19:E19)</f>
        <v>518355.95559999999</v>
      </c>
      <c r="F18" s="35"/>
      <c r="G18" s="35"/>
    </row>
    <row r="19" spans="1:7" x14ac:dyDescent="0.25">
      <c r="A19" s="58"/>
      <c r="B19" s="59" t="s">
        <v>121</v>
      </c>
      <c r="C19" s="68">
        <v>435593.24</v>
      </c>
      <c r="D19" s="70">
        <f>C19*0.19</f>
        <v>82762.715599999996</v>
      </c>
      <c r="E19" s="70">
        <f>D19+C19</f>
        <v>518355.95559999999</v>
      </c>
      <c r="F19" s="35"/>
      <c r="G19" s="35"/>
    </row>
    <row r="20" spans="1:7" x14ac:dyDescent="0.25">
      <c r="A20" s="56" t="s">
        <v>123</v>
      </c>
      <c r="B20" s="57" t="s">
        <v>122</v>
      </c>
      <c r="C20" s="67">
        <f>SUM(C21:C21)</f>
        <v>346433.33</v>
      </c>
      <c r="D20" s="67">
        <f>SUM(D21:D21)</f>
        <v>65822.332699999999</v>
      </c>
      <c r="E20" s="67">
        <f>SUM(E21:E21)</f>
        <v>412255.66269999999</v>
      </c>
      <c r="F20" s="35"/>
      <c r="G20" s="35"/>
    </row>
    <row r="21" spans="1:7" x14ac:dyDescent="0.25">
      <c r="A21" s="58"/>
      <c r="B21" s="59" t="s">
        <v>127</v>
      </c>
      <c r="C21" s="68">
        <v>346433.33</v>
      </c>
      <c r="D21" s="70">
        <f>C21*0.19</f>
        <v>65822.332699999999</v>
      </c>
      <c r="E21" s="70">
        <f>SUM(C21:D21)</f>
        <v>412255.66269999999</v>
      </c>
      <c r="F21" s="35"/>
      <c r="G21" s="35"/>
    </row>
    <row r="22" spans="1:7" x14ac:dyDescent="0.25">
      <c r="A22" s="56" t="s">
        <v>125</v>
      </c>
      <c r="B22" s="57" t="s">
        <v>124</v>
      </c>
      <c r="C22" s="67">
        <f>SUM(C23:C24)</f>
        <v>161291</v>
      </c>
      <c r="D22" s="67">
        <f>SUM(D23:D24)</f>
        <v>30645.29</v>
      </c>
      <c r="E22" s="67">
        <f>SUM(E23:E24)</f>
        <v>191936.29</v>
      </c>
      <c r="F22" s="35"/>
      <c r="G22" s="35"/>
    </row>
    <row r="23" spans="1:7" x14ac:dyDescent="0.25">
      <c r="A23" s="58"/>
      <c r="B23" s="60" t="s">
        <v>128</v>
      </c>
      <c r="C23" s="71">
        <v>50776</v>
      </c>
      <c r="D23" s="70">
        <f>C23*0.19</f>
        <v>9647.44</v>
      </c>
      <c r="E23" s="70">
        <f>D23+C23</f>
        <v>60423.44</v>
      </c>
      <c r="F23" s="35"/>
      <c r="G23" s="35"/>
    </row>
    <row r="24" spans="1:7" x14ac:dyDescent="0.25">
      <c r="A24" s="58"/>
      <c r="B24" s="59" t="s">
        <v>129</v>
      </c>
      <c r="C24" s="68">
        <v>110515</v>
      </c>
      <c r="D24" s="70">
        <f>C24*0.19</f>
        <v>20997.85</v>
      </c>
      <c r="E24" s="70">
        <f>D24+C24</f>
        <v>131512.85</v>
      </c>
      <c r="F24" s="35"/>
      <c r="G24" s="35"/>
    </row>
    <row r="25" spans="1:7" x14ac:dyDescent="0.25">
      <c r="A25" s="56" t="s">
        <v>131</v>
      </c>
      <c r="B25" s="57" t="s">
        <v>130</v>
      </c>
      <c r="C25" s="72">
        <f>SUM(C26)</f>
        <v>0</v>
      </c>
      <c r="D25" s="72">
        <f>SUM(D26)</f>
        <v>0</v>
      </c>
      <c r="E25" s="72">
        <f>SUM(E26)</f>
        <v>0</v>
      </c>
      <c r="F25" s="35"/>
      <c r="G25" s="35"/>
    </row>
    <row r="26" spans="1:7" x14ac:dyDescent="0.25">
      <c r="A26" s="58"/>
      <c r="B26" s="60" t="s">
        <v>132</v>
      </c>
      <c r="C26" s="70">
        <v>0</v>
      </c>
      <c r="D26" s="70">
        <f>C26*0.19</f>
        <v>0</v>
      </c>
      <c r="E26" s="70">
        <f>D26+C26</f>
        <v>0</v>
      </c>
      <c r="F26" s="35"/>
      <c r="G26" s="35"/>
    </row>
    <row r="27" spans="1:7" x14ac:dyDescent="0.25">
      <c r="A27" s="120" t="s">
        <v>7</v>
      </c>
      <c r="B27" s="120"/>
      <c r="C27" s="65">
        <f>SUM(C9)</f>
        <v>3491286.2700000005</v>
      </c>
      <c r="D27" s="65">
        <f>SUM(D9)</f>
        <v>663344.39130000013</v>
      </c>
      <c r="E27" s="65">
        <f>SUM(E9)</f>
        <v>4154630.6613000007</v>
      </c>
      <c r="F27" s="35"/>
      <c r="G27" s="35"/>
    </row>
    <row r="28" spans="1:7" ht="21.6" x14ac:dyDescent="0.25">
      <c r="A28" s="56" t="s">
        <v>30</v>
      </c>
      <c r="B28" s="57" t="s">
        <v>141</v>
      </c>
      <c r="C28" s="65">
        <f>SUM(C29:C31)</f>
        <v>78578.320000000007</v>
      </c>
      <c r="D28" s="65">
        <f>C28*0.19</f>
        <v>14929.880800000001</v>
      </c>
      <c r="E28" s="65">
        <f t="shared" ref="E28:E36" si="2">SUM(D28+C28)</f>
        <v>93508.200800000006</v>
      </c>
      <c r="F28" s="35"/>
      <c r="G28" s="35"/>
    </row>
    <row r="29" spans="1:7" x14ac:dyDescent="0.25">
      <c r="A29" s="58"/>
      <c r="B29" s="61" t="s">
        <v>133</v>
      </c>
      <c r="C29" s="70">
        <v>0</v>
      </c>
      <c r="D29" s="70">
        <f>C29*0.19</f>
        <v>0</v>
      </c>
      <c r="E29" s="70">
        <f t="shared" si="2"/>
        <v>0</v>
      </c>
      <c r="F29" s="35"/>
      <c r="G29" s="35"/>
    </row>
    <row r="30" spans="1:7" x14ac:dyDescent="0.25">
      <c r="A30" s="58"/>
      <c r="B30" s="61" t="s">
        <v>134</v>
      </c>
      <c r="C30" s="70">
        <v>0</v>
      </c>
      <c r="D30" s="70">
        <f>C30*0.19</f>
        <v>0</v>
      </c>
      <c r="E30" s="70">
        <f t="shared" si="2"/>
        <v>0</v>
      </c>
      <c r="F30" s="35"/>
      <c r="G30" s="35"/>
    </row>
    <row r="31" spans="1:7" x14ac:dyDescent="0.25">
      <c r="A31" s="58"/>
      <c r="B31" s="61" t="s">
        <v>135</v>
      </c>
      <c r="C31" s="70">
        <v>78578.320000000007</v>
      </c>
      <c r="D31" s="70">
        <f>C31*0.19</f>
        <v>14929.880800000001</v>
      </c>
      <c r="E31" s="70">
        <f t="shared" si="2"/>
        <v>93508.200800000006</v>
      </c>
      <c r="F31" s="35"/>
      <c r="G31" s="35"/>
    </row>
    <row r="32" spans="1:7" x14ac:dyDescent="0.25">
      <c r="A32" s="120" t="s">
        <v>8</v>
      </c>
      <c r="B32" s="120"/>
      <c r="C32" s="65">
        <f>SUM(C28)</f>
        <v>78578.320000000007</v>
      </c>
      <c r="D32" s="65">
        <f>SUM(D28)</f>
        <v>14929.880800000001</v>
      </c>
      <c r="E32" s="65">
        <f>SUM(E28)</f>
        <v>93508.200800000006</v>
      </c>
      <c r="F32" s="35"/>
      <c r="G32" s="35"/>
    </row>
    <row r="33" spans="1:7" ht="22.95" customHeight="1" x14ac:dyDescent="0.25">
      <c r="A33" s="56" t="s">
        <v>31</v>
      </c>
      <c r="B33" s="62" t="s">
        <v>142</v>
      </c>
      <c r="C33" s="65">
        <f>SUM(C34:C36)</f>
        <v>523855.44</v>
      </c>
      <c r="D33" s="65">
        <f>C33*0.19</f>
        <v>99532.533599999995</v>
      </c>
      <c r="E33" s="65">
        <f t="shared" si="2"/>
        <v>623387.97360000003</v>
      </c>
      <c r="F33" s="35"/>
      <c r="G33" s="35"/>
    </row>
    <row r="34" spans="1:7" x14ac:dyDescent="0.25">
      <c r="A34" s="58"/>
      <c r="B34" s="60" t="s">
        <v>136</v>
      </c>
      <c r="C34" s="70">
        <v>0</v>
      </c>
      <c r="D34" s="70">
        <f>C34*0.19</f>
        <v>0</v>
      </c>
      <c r="E34" s="70">
        <f t="shared" si="2"/>
        <v>0</v>
      </c>
      <c r="F34" s="35"/>
      <c r="G34" s="35"/>
    </row>
    <row r="35" spans="1:7" x14ac:dyDescent="0.25">
      <c r="A35" s="58"/>
      <c r="B35" s="60" t="s">
        <v>137</v>
      </c>
      <c r="C35" s="70">
        <v>0</v>
      </c>
      <c r="D35" s="70">
        <f>C35*0.19</f>
        <v>0</v>
      </c>
      <c r="E35" s="70">
        <f t="shared" si="2"/>
        <v>0</v>
      </c>
      <c r="F35" s="35"/>
      <c r="G35" s="35"/>
    </row>
    <row r="36" spans="1:7" x14ac:dyDescent="0.25">
      <c r="A36" s="58"/>
      <c r="B36" s="60" t="s">
        <v>138</v>
      </c>
      <c r="C36" s="70">
        <v>523855.44</v>
      </c>
      <c r="D36" s="70">
        <f>C36*0.19</f>
        <v>99532.533599999995</v>
      </c>
      <c r="E36" s="70">
        <f t="shared" si="2"/>
        <v>623387.97360000003</v>
      </c>
      <c r="F36" s="35"/>
      <c r="G36" s="35"/>
    </row>
    <row r="37" spans="1:7" ht="21.6" customHeight="1" x14ac:dyDescent="0.25">
      <c r="A37" s="56" t="s">
        <v>32</v>
      </c>
      <c r="B37" s="57" t="s">
        <v>143</v>
      </c>
      <c r="C37" s="65">
        <v>0</v>
      </c>
      <c r="D37" s="65">
        <v>0</v>
      </c>
      <c r="E37" s="65">
        <v>0</v>
      </c>
      <c r="F37" s="35"/>
      <c r="G37" s="35"/>
    </row>
    <row r="38" spans="1:7" x14ac:dyDescent="0.25">
      <c r="A38" s="56" t="s">
        <v>33</v>
      </c>
      <c r="B38" s="63" t="s">
        <v>144</v>
      </c>
      <c r="C38" s="65">
        <f>SUM(C39:C43)</f>
        <v>4739778.17</v>
      </c>
      <c r="D38" s="65">
        <f>C38*0.19</f>
        <v>900557.85230000003</v>
      </c>
      <c r="E38" s="65">
        <f>SUM(D38+C38)</f>
        <v>5640336.0223000003</v>
      </c>
      <c r="F38" s="35"/>
      <c r="G38" s="35"/>
    </row>
    <row r="39" spans="1:7" x14ac:dyDescent="0.25">
      <c r="A39" s="56"/>
      <c r="B39" s="64" t="s">
        <v>155</v>
      </c>
      <c r="C39" s="65">
        <v>100062</v>
      </c>
      <c r="D39" s="65">
        <f t="shared" ref="D39:D43" si="3">C39*0.19</f>
        <v>19011.78</v>
      </c>
      <c r="E39" s="65">
        <f t="shared" ref="E39:E43" si="4">SUM(D39+C39)</f>
        <v>119073.78</v>
      </c>
      <c r="F39" s="35"/>
      <c r="G39" s="35"/>
    </row>
    <row r="40" spans="1:7" x14ac:dyDescent="0.25">
      <c r="A40" s="56"/>
      <c r="B40" s="64" t="s">
        <v>163</v>
      </c>
      <c r="C40" s="65">
        <v>638859.65</v>
      </c>
      <c r="D40" s="65">
        <f t="shared" si="3"/>
        <v>121383.33350000001</v>
      </c>
      <c r="E40" s="65">
        <f t="shared" si="4"/>
        <v>760242.98350000009</v>
      </c>
      <c r="F40" s="35"/>
      <c r="G40" s="35"/>
    </row>
    <row r="41" spans="1:7" x14ac:dyDescent="0.25">
      <c r="A41" s="56"/>
      <c r="B41" s="64" t="s">
        <v>164</v>
      </c>
      <c r="C41" s="65">
        <f>5287594.52-'4.2.1 LUCRARI CONTAINER'!C35</f>
        <v>3311994.5199999996</v>
      </c>
      <c r="D41" s="65">
        <f t="shared" si="3"/>
        <v>629278.95879999991</v>
      </c>
      <c r="E41" s="65">
        <f t="shared" si="4"/>
        <v>3941273.4787999997</v>
      </c>
      <c r="F41" s="35"/>
      <c r="G41" s="35"/>
    </row>
    <row r="42" spans="1:7" x14ac:dyDescent="0.25">
      <c r="A42" s="56"/>
      <c r="B42" s="64" t="s">
        <v>165</v>
      </c>
      <c r="C42" s="65">
        <v>429135</v>
      </c>
      <c r="D42" s="65">
        <f t="shared" si="3"/>
        <v>81535.649999999994</v>
      </c>
      <c r="E42" s="65">
        <f t="shared" si="4"/>
        <v>510670.65</v>
      </c>
      <c r="F42" s="35"/>
      <c r="G42" s="35"/>
    </row>
    <row r="43" spans="1:7" x14ac:dyDescent="0.25">
      <c r="A43" s="56"/>
      <c r="B43" s="64" t="s">
        <v>166</v>
      </c>
      <c r="C43" s="65">
        <v>259727</v>
      </c>
      <c r="D43" s="65">
        <f t="shared" si="3"/>
        <v>49348.13</v>
      </c>
      <c r="E43" s="65">
        <f t="shared" si="4"/>
        <v>309075.13</v>
      </c>
      <c r="F43" s="35"/>
      <c r="G43" s="35"/>
    </row>
    <row r="44" spans="1:7" x14ac:dyDescent="0.25">
      <c r="A44" s="56" t="s">
        <v>34</v>
      </c>
      <c r="B44" s="57" t="s">
        <v>145</v>
      </c>
      <c r="C44" s="65">
        <f>C45</f>
        <v>538706.68000000005</v>
      </c>
      <c r="D44" s="65">
        <f t="shared" ref="D44:E44" si="5">D45</f>
        <v>102354.26920000001</v>
      </c>
      <c r="E44" s="65">
        <f t="shared" si="5"/>
        <v>641060.94920000003</v>
      </c>
      <c r="F44" s="35"/>
      <c r="G44" s="35"/>
    </row>
    <row r="45" spans="1:7" x14ac:dyDescent="0.25">
      <c r="A45" s="56"/>
      <c r="B45" s="64" t="s">
        <v>167</v>
      </c>
      <c r="C45" s="65">
        <v>538706.68000000005</v>
      </c>
      <c r="D45" s="65">
        <f t="shared" ref="D45" si="6">C45*0.19</f>
        <v>102354.26920000001</v>
      </c>
      <c r="E45" s="65">
        <f t="shared" ref="E45" si="7">SUM(D45+C45)</f>
        <v>641060.94920000003</v>
      </c>
      <c r="F45" s="35"/>
      <c r="G45" s="35"/>
    </row>
    <row r="46" spans="1:7" x14ac:dyDescent="0.25">
      <c r="A46" s="120" t="s">
        <v>9</v>
      </c>
      <c r="B46" s="120"/>
      <c r="C46" s="66">
        <f>SUM(C33+C37+C38+C44)</f>
        <v>5802340.29</v>
      </c>
      <c r="D46" s="66">
        <f>SUM(D33+D37+D38+D44)</f>
        <v>1102444.6551000001</v>
      </c>
      <c r="E46" s="66">
        <f>SUM(E33+E37+E38+E44)</f>
        <v>6904784.9451000001</v>
      </c>
      <c r="F46" s="35"/>
      <c r="G46" s="35"/>
    </row>
    <row r="47" spans="1:7" x14ac:dyDescent="0.25">
      <c r="A47" s="120" t="s">
        <v>10</v>
      </c>
      <c r="B47" s="120"/>
      <c r="C47" s="66">
        <f>SUM(C32+C27+C46)</f>
        <v>9372204.8800000008</v>
      </c>
      <c r="D47" s="66">
        <f>SUM(D32+D27+D46)</f>
        <v>1780718.9272000003</v>
      </c>
      <c r="E47" s="66">
        <f>SUM(E32+E27+E46)</f>
        <v>11152923.8072</v>
      </c>
      <c r="F47" s="35"/>
      <c r="G47" s="35"/>
    </row>
    <row r="48" spans="1:7" ht="25.2" customHeight="1" x14ac:dyDescent="0.25">
      <c r="A48" s="133" t="s">
        <v>153</v>
      </c>
      <c r="B48" s="132"/>
      <c r="C48" s="132"/>
      <c r="D48" s="132"/>
      <c r="E48" s="132"/>
    </row>
    <row r="49" spans="1:5" ht="45" customHeight="1" x14ac:dyDescent="0.25">
      <c r="A49" s="134" t="s">
        <v>152</v>
      </c>
      <c r="B49" s="135"/>
      <c r="C49" s="135"/>
      <c r="D49" s="135"/>
      <c r="E49" s="135"/>
    </row>
    <row r="50" spans="1:5" x14ac:dyDescent="0.25">
      <c r="A50" s="114" t="s">
        <v>168</v>
      </c>
      <c r="B50" s="115"/>
      <c r="C50" s="115"/>
      <c r="D50" s="115"/>
      <c r="E50" s="115"/>
    </row>
    <row r="51" spans="1:5" x14ac:dyDescent="0.25">
      <c r="A51" s="115"/>
      <c r="B51" s="115"/>
      <c r="C51" s="115"/>
      <c r="D51" s="115"/>
      <c r="E51" s="115"/>
    </row>
    <row r="52" spans="1:5" x14ac:dyDescent="0.25">
      <c r="A52" s="115" t="s">
        <v>0</v>
      </c>
      <c r="B52" s="115"/>
      <c r="C52" s="115"/>
      <c r="D52" s="115"/>
      <c r="E52" s="115"/>
    </row>
    <row r="53" spans="1:5" x14ac:dyDescent="0.25">
      <c r="A53" s="116" t="s">
        <v>159</v>
      </c>
      <c r="B53" s="117"/>
      <c r="C53" s="117"/>
      <c r="D53" s="117"/>
      <c r="E53" s="117"/>
    </row>
    <row r="54" spans="1:5" x14ac:dyDescent="0.25">
      <c r="A54" s="118" t="s">
        <v>151</v>
      </c>
      <c r="B54" s="115"/>
      <c r="C54" s="115"/>
      <c r="D54" s="115"/>
      <c r="E54" s="115"/>
    </row>
    <row r="55" spans="1:5" ht="20.399999999999999" x14ac:dyDescent="0.25">
      <c r="A55" s="104" t="s">
        <v>1</v>
      </c>
      <c r="B55" s="40" t="s">
        <v>2</v>
      </c>
      <c r="C55" s="41" t="s">
        <v>3</v>
      </c>
      <c r="D55" s="41" t="s">
        <v>4</v>
      </c>
      <c r="E55" s="41" t="s">
        <v>5</v>
      </c>
    </row>
    <row r="56" spans="1:5" x14ac:dyDescent="0.25">
      <c r="A56" s="42">
        <v>1</v>
      </c>
      <c r="B56" s="42">
        <v>2</v>
      </c>
      <c r="C56" s="42">
        <v>3</v>
      </c>
      <c r="D56" s="42">
        <v>4</v>
      </c>
      <c r="E56" s="42">
        <v>5</v>
      </c>
    </row>
    <row r="57" spans="1:5" x14ac:dyDescent="0.25">
      <c r="A57" s="119" t="s">
        <v>6</v>
      </c>
      <c r="B57" s="119"/>
      <c r="C57" s="119"/>
      <c r="D57" s="119"/>
      <c r="E57" s="119"/>
    </row>
    <row r="58" spans="1:5" x14ac:dyDescent="0.25">
      <c r="A58" s="105" t="s">
        <v>29</v>
      </c>
      <c r="B58" s="37" t="s">
        <v>140</v>
      </c>
      <c r="C58" s="39">
        <f>ROUND(C9,2)</f>
        <v>3491286.27</v>
      </c>
      <c r="D58" s="38">
        <f>ROUND(D9,2)</f>
        <v>663344.39</v>
      </c>
      <c r="E58" s="38">
        <f>ROUND(E9,2)</f>
        <v>4154630.66</v>
      </c>
    </row>
    <row r="59" spans="1:5" x14ac:dyDescent="0.25">
      <c r="A59" s="105" t="s">
        <v>111</v>
      </c>
      <c r="B59" s="37" t="s">
        <v>110</v>
      </c>
      <c r="C59" s="39">
        <f t="shared" ref="C59:E96" si="8">ROUND(C10,2)</f>
        <v>0</v>
      </c>
      <c r="D59" s="38">
        <f t="shared" si="8"/>
        <v>0</v>
      </c>
      <c r="E59" s="38">
        <f t="shared" si="8"/>
        <v>0</v>
      </c>
    </row>
    <row r="60" spans="1:5" x14ac:dyDescent="0.25">
      <c r="A60" s="105" t="s">
        <v>109</v>
      </c>
      <c r="B60" s="37" t="s">
        <v>147</v>
      </c>
      <c r="C60" s="39">
        <f t="shared" si="8"/>
        <v>2547968.7000000002</v>
      </c>
      <c r="D60" s="38">
        <f t="shared" si="8"/>
        <v>484114.05</v>
      </c>
      <c r="E60" s="38">
        <f t="shared" si="8"/>
        <v>3032082.75</v>
      </c>
    </row>
    <row r="61" spans="1:5" x14ac:dyDescent="0.25">
      <c r="A61" s="103"/>
      <c r="B61" s="27" t="s">
        <v>112</v>
      </c>
      <c r="C61" s="106">
        <f t="shared" si="8"/>
        <v>567608.71</v>
      </c>
      <c r="D61" s="107">
        <f t="shared" si="8"/>
        <v>107845.65</v>
      </c>
      <c r="E61" s="107">
        <f t="shared" si="8"/>
        <v>675454.36</v>
      </c>
    </row>
    <row r="62" spans="1:5" x14ac:dyDescent="0.25">
      <c r="A62" s="103"/>
      <c r="B62" s="27" t="s">
        <v>113</v>
      </c>
      <c r="C62" s="106">
        <f t="shared" si="8"/>
        <v>903055.59</v>
      </c>
      <c r="D62" s="107">
        <f t="shared" si="8"/>
        <v>171580.56</v>
      </c>
      <c r="E62" s="107">
        <f t="shared" si="8"/>
        <v>1074636.1499999999</v>
      </c>
    </row>
    <row r="63" spans="1:5" x14ac:dyDescent="0.25">
      <c r="A63" s="103"/>
      <c r="B63" s="27" t="s">
        <v>114</v>
      </c>
      <c r="C63" s="106">
        <f t="shared" si="8"/>
        <v>179596.79999999999</v>
      </c>
      <c r="D63" s="107">
        <f t="shared" si="8"/>
        <v>34123.39</v>
      </c>
      <c r="E63" s="107">
        <f t="shared" si="8"/>
        <v>213720.19</v>
      </c>
    </row>
    <row r="64" spans="1:5" x14ac:dyDescent="0.25">
      <c r="A64" s="103"/>
      <c r="B64" s="27" t="s">
        <v>115</v>
      </c>
      <c r="C64" s="106">
        <f t="shared" si="8"/>
        <v>259088.82</v>
      </c>
      <c r="D64" s="107">
        <f t="shared" si="8"/>
        <v>49226.879999999997</v>
      </c>
      <c r="E64" s="107">
        <f t="shared" si="8"/>
        <v>308315.7</v>
      </c>
    </row>
    <row r="65" spans="1:5" x14ac:dyDescent="0.25">
      <c r="A65" s="103"/>
      <c r="B65" s="27" t="s">
        <v>116</v>
      </c>
      <c r="C65" s="106">
        <f t="shared" si="8"/>
        <v>455727.28</v>
      </c>
      <c r="D65" s="107">
        <f t="shared" si="8"/>
        <v>86588.18</v>
      </c>
      <c r="E65" s="107">
        <f t="shared" si="8"/>
        <v>542315.46</v>
      </c>
    </row>
    <row r="66" spans="1:5" x14ac:dyDescent="0.25">
      <c r="A66" s="103"/>
      <c r="B66" s="27" t="s">
        <v>117</v>
      </c>
      <c r="C66" s="106">
        <f t="shared" si="8"/>
        <v>182891.5</v>
      </c>
      <c r="D66" s="107">
        <f t="shared" si="8"/>
        <v>34749.39</v>
      </c>
      <c r="E66" s="107">
        <f t="shared" si="8"/>
        <v>217640.89</v>
      </c>
    </row>
    <row r="67" spans="1:5" x14ac:dyDescent="0.25">
      <c r="A67" s="105" t="s">
        <v>118</v>
      </c>
      <c r="B67" s="37" t="s">
        <v>119</v>
      </c>
      <c r="C67" s="39">
        <f t="shared" si="8"/>
        <v>435593.24</v>
      </c>
      <c r="D67" s="38">
        <f t="shared" si="8"/>
        <v>82762.720000000001</v>
      </c>
      <c r="E67" s="38">
        <f t="shared" si="8"/>
        <v>518355.96</v>
      </c>
    </row>
    <row r="68" spans="1:5" x14ac:dyDescent="0.25">
      <c r="A68" s="103"/>
      <c r="B68" s="27" t="s">
        <v>121</v>
      </c>
      <c r="C68" s="106">
        <f t="shared" si="8"/>
        <v>435593.24</v>
      </c>
      <c r="D68" s="107">
        <f t="shared" si="8"/>
        <v>82762.720000000001</v>
      </c>
      <c r="E68" s="107">
        <f t="shared" si="8"/>
        <v>518355.96</v>
      </c>
    </row>
    <row r="69" spans="1:5" x14ac:dyDescent="0.25">
      <c r="A69" s="105" t="s">
        <v>123</v>
      </c>
      <c r="B69" s="37" t="s">
        <v>122</v>
      </c>
      <c r="C69" s="39">
        <f t="shared" si="8"/>
        <v>346433.33</v>
      </c>
      <c r="D69" s="38">
        <f t="shared" si="8"/>
        <v>65822.33</v>
      </c>
      <c r="E69" s="38">
        <f t="shared" si="8"/>
        <v>412255.66</v>
      </c>
    </row>
    <row r="70" spans="1:5" x14ac:dyDescent="0.25">
      <c r="A70" s="103"/>
      <c r="B70" s="27" t="s">
        <v>127</v>
      </c>
      <c r="C70" s="106">
        <f t="shared" si="8"/>
        <v>346433.33</v>
      </c>
      <c r="D70" s="107">
        <f t="shared" si="8"/>
        <v>65822.33</v>
      </c>
      <c r="E70" s="107">
        <f t="shared" si="8"/>
        <v>412255.66</v>
      </c>
    </row>
    <row r="71" spans="1:5" x14ac:dyDescent="0.25">
      <c r="A71" s="105" t="s">
        <v>125</v>
      </c>
      <c r="B71" s="37" t="s">
        <v>124</v>
      </c>
      <c r="C71" s="39">
        <f t="shared" si="8"/>
        <v>161291</v>
      </c>
      <c r="D71" s="38">
        <f t="shared" si="8"/>
        <v>30645.29</v>
      </c>
      <c r="E71" s="38">
        <f t="shared" si="8"/>
        <v>191936.29</v>
      </c>
    </row>
    <row r="72" spans="1:5" x14ac:dyDescent="0.25">
      <c r="A72" s="103"/>
      <c r="B72" s="28" t="s">
        <v>128</v>
      </c>
      <c r="C72" s="106">
        <f t="shared" si="8"/>
        <v>50776</v>
      </c>
      <c r="D72" s="107">
        <f t="shared" si="8"/>
        <v>9647.44</v>
      </c>
      <c r="E72" s="107">
        <f t="shared" si="8"/>
        <v>60423.44</v>
      </c>
    </row>
    <row r="73" spans="1:5" x14ac:dyDescent="0.25">
      <c r="A73" s="103"/>
      <c r="B73" s="27" t="s">
        <v>129</v>
      </c>
      <c r="C73" s="106">
        <f t="shared" si="8"/>
        <v>110515</v>
      </c>
      <c r="D73" s="107">
        <f t="shared" si="8"/>
        <v>20997.85</v>
      </c>
      <c r="E73" s="107">
        <f t="shared" si="8"/>
        <v>131512.85</v>
      </c>
    </row>
    <row r="74" spans="1:5" x14ac:dyDescent="0.25">
      <c r="A74" s="105" t="s">
        <v>131</v>
      </c>
      <c r="B74" s="37" t="s">
        <v>130</v>
      </c>
      <c r="C74" s="39">
        <f t="shared" si="8"/>
        <v>0</v>
      </c>
      <c r="D74" s="38">
        <f t="shared" si="8"/>
        <v>0</v>
      </c>
      <c r="E74" s="38">
        <f t="shared" si="8"/>
        <v>0</v>
      </c>
    </row>
    <row r="75" spans="1:5" x14ac:dyDescent="0.25">
      <c r="A75" s="103"/>
      <c r="B75" s="28" t="s">
        <v>132</v>
      </c>
      <c r="C75" s="106">
        <f t="shared" si="8"/>
        <v>0</v>
      </c>
      <c r="D75" s="107">
        <f t="shared" si="8"/>
        <v>0</v>
      </c>
      <c r="E75" s="107">
        <f t="shared" si="8"/>
        <v>0</v>
      </c>
    </row>
    <row r="76" spans="1:5" x14ac:dyDescent="0.25">
      <c r="A76" s="110" t="s">
        <v>7</v>
      </c>
      <c r="B76" s="110"/>
      <c r="C76" s="73">
        <f t="shared" si="8"/>
        <v>3491286.27</v>
      </c>
      <c r="D76" s="75">
        <f t="shared" si="8"/>
        <v>663344.39</v>
      </c>
      <c r="E76" s="75">
        <f t="shared" si="8"/>
        <v>4154630.66</v>
      </c>
    </row>
    <row r="77" spans="1:5" ht="21.6" x14ac:dyDescent="0.25">
      <c r="A77" s="105" t="s">
        <v>30</v>
      </c>
      <c r="B77" s="37" t="s">
        <v>141</v>
      </c>
      <c r="C77" s="39">
        <f t="shared" si="8"/>
        <v>78578.320000000007</v>
      </c>
      <c r="D77" s="38">
        <f t="shared" si="8"/>
        <v>14929.88</v>
      </c>
      <c r="E77" s="38">
        <f t="shared" si="8"/>
        <v>93508.2</v>
      </c>
    </row>
    <row r="78" spans="1:5" x14ac:dyDescent="0.25">
      <c r="A78" s="103"/>
      <c r="B78" s="36" t="s">
        <v>133</v>
      </c>
      <c r="C78" s="106">
        <f t="shared" si="8"/>
        <v>0</v>
      </c>
      <c r="D78" s="107">
        <f t="shared" si="8"/>
        <v>0</v>
      </c>
      <c r="E78" s="107">
        <f t="shared" si="8"/>
        <v>0</v>
      </c>
    </row>
    <row r="79" spans="1:5" x14ac:dyDescent="0.25">
      <c r="A79" s="103"/>
      <c r="B79" s="36" t="s">
        <v>134</v>
      </c>
      <c r="C79" s="106">
        <f t="shared" si="8"/>
        <v>0</v>
      </c>
      <c r="D79" s="107">
        <f t="shared" si="8"/>
        <v>0</v>
      </c>
      <c r="E79" s="107">
        <f t="shared" si="8"/>
        <v>0</v>
      </c>
    </row>
    <row r="80" spans="1:5" x14ac:dyDescent="0.25">
      <c r="A80" s="103"/>
      <c r="B80" s="36" t="s">
        <v>135</v>
      </c>
      <c r="C80" s="106">
        <f t="shared" si="8"/>
        <v>78578.320000000007</v>
      </c>
      <c r="D80" s="107">
        <f t="shared" si="8"/>
        <v>14929.88</v>
      </c>
      <c r="E80" s="107">
        <f t="shared" si="8"/>
        <v>93508.2</v>
      </c>
    </row>
    <row r="81" spans="1:5" x14ac:dyDescent="0.25">
      <c r="A81" s="110" t="s">
        <v>8</v>
      </c>
      <c r="B81" s="110"/>
      <c r="C81" s="73">
        <f t="shared" si="8"/>
        <v>78578.320000000007</v>
      </c>
      <c r="D81" s="75">
        <f t="shared" si="8"/>
        <v>14929.88</v>
      </c>
      <c r="E81" s="75">
        <f t="shared" si="8"/>
        <v>93508.2</v>
      </c>
    </row>
    <row r="82" spans="1:5" ht="21.6" x14ac:dyDescent="0.25">
      <c r="A82" s="105" t="s">
        <v>31</v>
      </c>
      <c r="B82" s="45" t="s">
        <v>142</v>
      </c>
      <c r="C82" s="39">
        <f t="shared" si="8"/>
        <v>523855.44</v>
      </c>
      <c r="D82" s="38">
        <f t="shared" si="8"/>
        <v>99532.53</v>
      </c>
      <c r="E82" s="38">
        <f t="shared" si="8"/>
        <v>623387.97</v>
      </c>
    </row>
    <row r="83" spans="1:5" x14ac:dyDescent="0.25">
      <c r="A83" s="103"/>
      <c r="B83" s="28" t="s">
        <v>136</v>
      </c>
      <c r="C83" s="106">
        <f t="shared" si="8"/>
        <v>0</v>
      </c>
      <c r="D83" s="107">
        <f t="shared" si="8"/>
        <v>0</v>
      </c>
      <c r="E83" s="107">
        <f t="shared" si="8"/>
        <v>0</v>
      </c>
    </row>
    <row r="84" spans="1:5" x14ac:dyDescent="0.25">
      <c r="A84" s="103"/>
      <c r="B84" s="28" t="s">
        <v>137</v>
      </c>
      <c r="C84" s="106">
        <f t="shared" si="8"/>
        <v>0</v>
      </c>
      <c r="D84" s="107">
        <f t="shared" si="8"/>
        <v>0</v>
      </c>
      <c r="E84" s="107">
        <f t="shared" si="8"/>
        <v>0</v>
      </c>
    </row>
    <row r="85" spans="1:5" x14ac:dyDescent="0.25">
      <c r="A85" s="103"/>
      <c r="B85" s="28" t="s">
        <v>138</v>
      </c>
      <c r="C85" s="106">
        <f t="shared" si="8"/>
        <v>523855.44</v>
      </c>
      <c r="D85" s="107">
        <f t="shared" si="8"/>
        <v>99532.53</v>
      </c>
      <c r="E85" s="107">
        <f t="shared" si="8"/>
        <v>623387.97</v>
      </c>
    </row>
    <row r="86" spans="1:5" ht="21.6" x14ac:dyDescent="0.25">
      <c r="A86" s="105" t="s">
        <v>32</v>
      </c>
      <c r="B86" s="37" t="s">
        <v>143</v>
      </c>
      <c r="C86" s="39">
        <f t="shared" si="8"/>
        <v>0</v>
      </c>
      <c r="D86" s="38">
        <f t="shared" si="8"/>
        <v>0</v>
      </c>
      <c r="E86" s="38">
        <f t="shared" si="8"/>
        <v>0</v>
      </c>
    </row>
    <row r="87" spans="1:5" x14ac:dyDescent="0.25">
      <c r="A87" s="105" t="s">
        <v>33</v>
      </c>
      <c r="B87" s="43" t="s">
        <v>144</v>
      </c>
      <c r="C87" s="39">
        <f t="shared" si="8"/>
        <v>4739778.17</v>
      </c>
      <c r="D87" s="38">
        <f t="shared" si="8"/>
        <v>900557.85</v>
      </c>
      <c r="E87" s="38">
        <f t="shared" si="8"/>
        <v>5640336.0199999996</v>
      </c>
    </row>
    <row r="88" spans="1:5" x14ac:dyDescent="0.25">
      <c r="A88" s="105"/>
      <c r="B88" s="44" t="s">
        <v>155</v>
      </c>
      <c r="C88" s="106">
        <f t="shared" si="8"/>
        <v>100062</v>
      </c>
      <c r="D88" s="107">
        <f t="shared" si="8"/>
        <v>19011.78</v>
      </c>
      <c r="E88" s="107">
        <f t="shared" si="8"/>
        <v>119073.78</v>
      </c>
    </row>
    <row r="89" spans="1:5" x14ac:dyDescent="0.25">
      <c r="A89" s="105"/>
      <c r="B89" s="44" t="s">
        <v>163</v>
      </c>
      <c r="C89" s="106">
        <f t="shared" si="8"/>
        <v>638859.65</v>
      </c>
      <c r="D89" s="107">
        <f t="shared" si="8"/>
        <v>121383.33</v>
      </c>
      <c r="E89" s="107">
        <f t="shared" si="8"/>
        <v>760242.98</v>
      </c>
    </row>
    <row r="90" spans="1:5" x14ac:dyDescent="0.25">
      <c r="A90" s="105"/>
      <c r="B90" s="44" t="s">
        <v>164</v>
      </c>
      <c r="C90" s="106">
        <f t="shared" si="8"/>
        <v>3311994.52</v>
      </c>
      <c r="D90" s="107">
        <f t="shared" si="8"/>
        <v>629278.96</v>
      </c>
      <c r="E90" s="107">
        <f t="shared" si="8"/>
        <v>3941273.48</v>
      </c>
    </row>
    <row r="91" spans="1:5" x14ac:dyDescent="0.25">
      <c r="A91" s="105"/>
      <c r="B91" s="44" t="s">
        <v>165</v>
      </c>
      <c r="C91" s="106">
        <f t="shared" si="8"/>
        <v>429135</v>
      </c>
      <c r="D91" s="107">
        <f t="shared" si="8"/>
        <v>81535.649999999994</v>
      </c>
      <c r="E91" s="107">
        <f t="shared" si="8"/>
        <v>510670.65</v>
      </c>
    </row>
    <row r="92" spans="1:5" x14ac:dyDescent="0.25">
      <c r="A92" s="105"/>
      <c r="B92" s="44" t="s">
        <v>166</v>
      </c>
      <c r="C92" s="106">
        <f t="shared" si="8"/>
        <v>259727</v>
      </c>
      <c r="D92" s="107">
        <f t="shared" si="8"/>
        <v>49348.13</v>
      </c>
      <c r="E92" s="107">
        <f t="shared" si="8"/>
        <v>309075.13</v>
      </c>
    </row>
    <row r="93" spans="1:5" x14ac:dyDescent="0.25">
      <c r="A93" s="105" t="s">
        <v>34</v>
      </c>
      <c r="B93" s="37" t="s">
        <v>145</v>
      </c>
      <c r="C93" s="39">
        <f t="shared" si="8"/>
        <v>538706.68000000005</v>
      </c>
      <c r="D93" s="38">
        <f t="shared" si="8"/>
        <v>102354.27</v>
      </c>
      <c r="E93" s="38">
        <f t="shared" si="8"/>
        <v>641060.94999999995</v>
      </c>
    </row>
    <row r="94" spans="1:5" x14ac:dyDescent="0.25">
      <c r="A94" s="105"/>
      <c r="B94" s="44" t="s">
        <v>171</v>
      </c>
      <c r="C94" s="106">
        <f t="shared" si="8"/>
        <v>538706.68000000005</v>
      </c>
      <c r="D94" s="107">
        <f t="shared" si="8"/>
        <v>102354.27</v>
      </c>
      <c r="E94" s="107">
        <f t="shared" si="8"/>
        <v>641060.94999999995</v>
      </c>
    </row>
    <row r="95" spans="1:5" x14ac:dyDescent="0.25">
      <c r="A95" s="110" t="s">
        <v>9</v>
      </c>
      <c r="B95" s="110"/>
      <c r="C95" s="73">
        <f t="shared" si="8"/>
        <v>5802340.29</v>
      </c>
      <c r="D95" s="75">
        <f t="shared" si="8"/>
        <v>1102444.6599999999</v>
      </c>
      <c r="E95" s="75">
        <f t="shared" si="8"/>
        <v>6904784.9500000002</v>
      </c>
    </row>
    <row r="96" spans="1:5" x14ac:dyDescent="0.25">
      <c r="A96" s="111" t="s">
        <v>10</v>
      </c>
      <c r="B96" s="111"/>
      <c r="C96" s="74">
        <f t="shared" si="8"/>
        <v>9372204.8800000008</v>
      </c>
      <c r="D96" s="76">
        <f t="shared" si="8"/>
        <v>1780718.93</v>
      </c>
      <c r="E96" s="76">
        <f t="shared" si="8"/>
        <v>11152923.810000001</v>
      </c>
    </row>
    <row r="97" spans="1:5" ht="29.25" customHeight="1" x14ac:dyDescent="0.25">
      <c r="A97" s="112" t="s">
        <v>153</v>
      </c>
      <c r="B97" s="113"/>
      <c r="C97" s="113"/>
      <c r="D97" s="113"/>
      <c r="E97" s="113"/>
    </row>
    <row r="98" spans="1:5" ht="57.75" customHeight="1" x14ac:dyDescent="0.25">
      <c r="A98" s="108" t="s">
        <v>172</v>
      </c>
      <c r="B98" s="109"/>
      <c r="C98" s="109"/>
      <c r="D98" s="109"/>
      <c r="E98" s="109"/>
    </row>
  </sheetData>
  <mergeCells count="22">
    <mergeCell ref="A32:B32"/>
    <mergeCell ref="A46:B46"/>
    <mergeCell ref="A47:B47"/>
    <mergeCell ref="A48:E48"/>
    <mergeCell ref="A49:E49"/>
    <mergeCell ref="A27:B27"/>
    <mergeCell ref="A1:E2"/>
    <mergeCell ref="A3:E3"/>
    <mergeCell ref="A4:E4"/>
    <mergeCell ref="A5:E5"/>
    <mergeCell ref="A8:E8"/>
    <mergeCell ref="A50:E51"/>
    <mergeCell ref="A52:E52"/>
    <mergeCell ref="A53:E53"/>
    <mergeCell ref="A54:E54"/>
    <mergeCell ref="A57:E57"/>
    <mergeCell ref="A98:E98"/>
    <mergeCell ref="A76:B76"/>
    <mergeCell ref="A81:B81"/>
    <mergeCell ref="A95:B95"/>
    <mergeCell ref="A96:B96"/>
    <mergeCell ref="A97:E97"/>
  </mergeCells>
  <pageMargins left="0.7" right="0.7" top="0.75" bottom="0.75" header="0.3" footer="0.3"/>
  <pageSetup paperSize="9" scale="97" orientation="portrait" copies="3" r:id="rId1"/>
  <headerFooter>
    <oddHeader>&amp;LProiectant : SC 9H BIROU ARHITECTURA S.R.L.
Beneficiar: SPITALUL DE RECUPEREARE BRADET</oddHeader>
  </headerFooter>
  <rowBreaks count="1" manualBreakCount="1">
    <brk id="4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BreakPreview" topLeftCell="B36" zoomScale="115" zoomScaleNormal="70" zoomScaleSheetLayoutView="115" zoomScalePageLayoutView="85" workbookViewId="0">
      <selection activeCell="F44" sqref="F44"/>
    </sheetView>
  </sheetViews>
  <sheetFormatPr defaultRowHeight="13.2" x14ac:dyDescent="0.25"/>
  <cols>
    <col min="1" max="1" width="9.44140625" customWidth="1"/>
    <col min="2" max="2" width="31.6640625" customWidth="1"/>
    <col min="3" max="5" width="17.77734375" customWidth="1"/>
    <col min="6" max="6" width="15.77734375" customWidth="1"/>
    <col min="7" max="7" width="14.77734375" customWidth="1"/>
  </cols>
  <sheetData>
    <row r="1" spans="1:7" x14ac:dyDescent="0.25">
      <c r="A1" s="121" t="s">
        <v>154</v>
      </c>
      <c r="B1" s="122"/>
      <c r="C1" s="122"/>
      <c r="D1" s="122"/>
      <c r="E1" s="123"/>
    </row>
    <row r="2" spans="1:7" x14ac:dyDescent="0.25">
      <c r="A2" s="124"/>
      <c r="B2" s="125"/>
      <c r="C2" s="125"/>
      <c r="D2" s="125"/>
      <c r="E2" s="126"/>
    </row>
    <row r="3" spans="1:7" ht="12" customHeight="1" x14ac:dyDescent="0.25">
      <c r="A3" s="127" t="s">
        <v>0</v>
      </c>
      <c r="B3" s="127"/>
      <c r="C3" s="127"/>
      <c r="D3" s="127"/>
      <c r="E3" s="127"/>
    </row>
    <row r="4" spans="1:7" ht="64.2" customHeight="1" x14ac:dyDescent="0.25">
      <c r="A4" s="128" t="s">
        <v>149</v>
      </c>
      <c r="B4" s="129"/>
      <c r="C4" s="129"/>
      <c r="D4" s="129"/>
      <c r="E4" s="130"/>
    </row>
    <row r="5" spans="1:7" ht="12" customHeight="1" x14ac:dyDescent="0.25">
      <c r="A5" s="131" t="s">
        <v>151</v>
      </c>
      <c r="B5" s="132"/>
      <c r="C5" s="132"/>
      <c r="D5" s="132"/>
      <c r="E5" s="132"/>
      <c r="G5" s="35"/>
    </row>
    <row r="6" spans="1:7" ht="37.200000000000003" customHeight="1" x14ac:dyDescent="0.25">
      <c r="A6" s="53" t="s">
        <v>1</v>
      </c>
      <c r="B6" s="54" t="s">
        <v>2</v>
      </c>
      <c r="C6" s="52" t="s">
        <v>3</v>
      </c>
      <c r="D6" s="52" t="s">
        <v>4</v>
      </c>
      <c r="E6" s="52" t="s">
        <v>5</v>
      </c>
      <c r="G6" s="35"/>
    </row>
    <row r="7" spans="1:7" ht="13.2" customHeight="1" x14ac:dyDescent="0.25">
      <c r="A7" s="55">
        <v>1</v>
      </c>
      <c r="B7" s="55">
        <v>2</v>
      </c>
      <c r="C7" s="55">
        <v>3</v>
      </c>
      <c r="D7" s="55">
        <v>4</v>
      </c>
      <c r="E7" s="55">
        <v>5</v>
      </c>
      <c r="G7" s="35"/>
    </row>
    <row r="8" spans="1:7" x14ac:dyDescent="0.25">
      <c r="A8" s="120" t="s">
        <v>6</v>
      </c>
      <c r="B8" s="120"/>
      <c r="C8" s="120"/>
      <c r="D8" s="120"/>
      <c r="E8" s="120"/>
      <c r="G8" s="35"/>
    </row>
    <row r="9" spans="1:7" x14ac:dyDescent="0.25">
      <c r="A9" s="56" t="s">
        <v>29</v>
      </c>
      <c r="B9" s="57" t="s">
        <v>140</v>
      </c>
      <c r="C9" s="77">
        <f>SUM(C10+C11+C14+C16+C18+C21)</f>
        <v>1487417.5</v>
      </c>
      <c r="D9" s="78">
        <f>C9*0.19</f>
        <v>282609.32500000001</v>
      </c>
      <c r="E9" s="78">
        <f>SUM(D9+C9)</f>
        <v>1770026.825</v>
      </c>
      <c r="F9" s="35"/>
      <c r="G9" s="35"/>
    </row>
    <row r="10" spans="1:7" x14ac:dyDescent="0.25">
      <c r="A10" s="56" t="s">
        <v>111</v>
      </c>
      <c r="B10" s="57" t="s">
        <v>110</v>
      </c>
      <c r="C10" s="77">
        <v>0</v>
      </c>
      <c r="D10" s="77" t="e">
        <f>SUM(#REF!)</f>
        <v>#REF!</v>
      </c>
      <c r="E10" s="77" t="e">
        <f>SUM(#REF!)</f>
        <v>#REF!</v>
      </c>
      <c r="F10" s="35"/>
      <c r="G10" s="35"/>
    </row>
    <row r="11" spans="1:7" x14ac:dyDescent="0.25">
      <c r="A11" s="56" t="s">
        <v>109</v>
      </c>
      <c r="B11" s="57" t="s">
        <v>147</v>
      </c>
      <c r="C11" s="79">
        <f>SUM(C12:C13)</f>
        <v>1319402.5</v>
      </c>
      <c r="D11" s="79">
        <f>SUM(D12:D13)</f>
        <v>250686.47500000001</v>
      </c>
      <c r="E11" s="79">
        <f>SUM(E12:E13)</f>
        <v>1570088.9750000001</v>
      </c>
      <c r="F11" s="35"/>
      <c r="G11" s="35"/>
    </row>
    <row r="12" spans="1:7" x14ac:dyDescent="0.25">
      <c r="A12" s="58"/>
      <c r="B12" s="59" t="s">
        <v>156</v>
      </c>
      <c r="C12" s="80">
        <v>51102.5</v>
      </c>
      <c r="D12" s="81">
        <f t="shared" ref="D12:D13" si="0">C12*0.19</f>
        <v>9709.4750000000004</v>
      </c>
      <c r="E12" s="81">
        <f t="shared" ref="E12:E13" si="1">C12+D12</f>
        <v>60811.974999999999</v>
      </c>
      <c r="F12" s="35"/>
      <c r="G12" s="35"/>
    </row>
    <row r="13" spans="1:7" x14ac:dyDescent="0.25">
      <c r="A13" s="58"/>
      <c r="B13" s="59" t="s">
        <v>157</v>
      </c>
      <c r="C13" s="80">
        <v>1268300</v>
      </c>
      <c r="D13" s="81">
        <f t="shared" si="0"/>
        <v>240977</v>
      </c>
      <c r="E13" s="81">
        <f t="shared" si="1"/>
        <v>1509277</v>
      </c>
      <c r="F13" s="35"/>
      <c r="G13" s="35"/>
    </row>
    <row r="14" spans="1:7" x14ac:dyDescent="0.25">
      <c r="A14" s="56" t="s">
        <v>118</v>
      </c>
      <c r="B14" s="57" t="s">
        <v>119</v>
      </c>
      <c r="C14" s="79">
        <f>SUM(C15:C15)</f>
        <v>58521</v>
      </c>
      <c r="D14" s="79">
        <f>SUM(D15:D15)</f>
        <v>11118.99</v>
      </c>
      <c r="E14" s="79">
        <f>SUM(E15:E15)</f>
        <v>69639.990000000005</v>
      </c>
      <c r="F14" s="35"/>
      <c r="G14" s="35"/>
    </row>
    <row r="15" spans="1:7" x14ac:dyDescent="0.25">
      <c r="A15" s="58"/>
      <c r="B15" s="59" t="s">
        <v>120</v>
      </c>
      <c r="C15" s="80">
        <v>58521</v>
      </c>
      <c r="D15" s="81">
        <f>C15*0.19</f>
        <v>11118.99</v>
      </c>
      <c r="E15" s="81">
        <f>D15+C15</f>
        <v>69639.990000000005</v>
      </c>
      <c r="F15" s="35"/>
      <c r="G15" s="35"/>
    </row>
    <row r="16" spans="1:7" x14ac:dyDescent="0.25">
      <c r="A16" s="56" t="s">
        <v>123</v>
      </c>
      <c r="B16" s="57" t="s">
        <v>122</v>
      </c>
      <c r="C16" s="79">
        <f>SUM(C17:C17)</f>
        <v>109494</v>
      </c>
      <c r="D16" s="79">
        <f>SUM(D17:D17)</f>
        <v>20803.86</v>
      </c>
      <c r="E16" s="79">
        <f>SUM(E17:E17)</f>
        <v>130297.86</v>
      </c>
      <c r="F16" s="35"/>
      <c r="G16" s="35"/>
    </row>
    <row r="17" spans="1:7" x14ac:dyDescent="0.25">
      <c r="A17" s="58"/>
      <c r="B17" s="59" t="s">
        <v>126</v>
      </c>
      <c r="C17" s="80">
        <v>109494</v>
      </c>
      <c r="D17" s="81">
        <f>C17*0.19</f>
        <v>20803.86</v>
      </c>
      <c r="E17" s="81">
        <f>SUM(C17:D17)</f>
        <v>130297.86</v>
      </c>
      <c r="F17" s="35"/>
      <c r="G17" s="35"/>
    </row>
    <row r="18" spans="1:7" x14ac:dyDescent="0.25">
      <c r="A18" s="56" t="s">
        <v>125</v>
      </c>
      <c r="B18" s="57" t="s">
        <v>124</v>
      </c>
      <c r="C18" s="82">
        <f>SUM(C19:C20)</f>
        <v>0</v>
      </c>
      <c r="D18" s="82">
        <f t="shared" ref="D18:E18" si="2">SUM(D19:D20)</f>
        <v>0</v>
      </c>
      <c r="E18" s="82">
        <f t="shared" si="2"/>
        <v>0</v>
      </c>
      <c r="F18" s="35"/>
      <c r="G18" s="35"/>
    </row>
    <row r="19" spans="1:7" x14ac:dyDescent="0.25">
      <c r="A19" s="58"/>
      <c r="B19" s="60" t="s">
        <v>128</v>
      </c>
      <c r="C19" s="83">
        <v>0</v>
      </c>
      <c r="D19" s="81">
        <f>C19*0.19</f>
        <v>0</v>
      </c>
      <c r="E19" s="81">
        <f>D19+C19</f>
        <v>0</v>
      </c>
      <c r="F19" s="35"/>
      <c r="G19" s="35"/>
    </row>
    <row r="20" spans="1:7" x14ac:dyDescent="0.25">
      <c r="A20" s="58"/>
      <c r="B20" s="59" t="s">
        <v>129</v>
      </c>
      <c r="C20" s="83">
        <v>0</v>
      </c>
      <c r="D20" s="81">
        <f>C20*0.19</f>
        <v>0</v>
      </c>
      <c r="E20" s="81">
        <f>D20+C20</f>
        <v>0</v>
      </c>
      <c r="F20" s="35"/>
      <c r="G20" s="35"/>
    </row>
    <row r="21" spans="1:7" x14ac:dyDescent="0.25">
      <c r="A21" s="56" t="s">
        <v>131</v>
      </c>
      <c r="B21" s="57" t="s">
        <v>130</v>
      </c>
      <c r="C21" s="82">
        <f>SUM(C22)</f>
        <v>0</v>
      </c>
      <c r="D21" s="82">
        <f t="shared" ref="D21:E21" si="3">SUM(D22)</f>
        <v>0</v>
      </c>
      <c r="E21" s="82">
        <f t="shared" si="3"/>
        <v>0</v>
      </c>
      <c r="F21" s="35"/>
      <c r="G21" s="35"/>
    </row>
    <row r="22" spans="1:7" x14ac:dyDescent="0.25">
      <c r="A22" s="58"/>
      <c r="B22" s="60" t="s">
        <v>132</v>
      </c>
      <c r="C22" s="83">
        <v>0</v>
      </c>
      <c r="D22" s="81">
        <f>C22*0.19</f>
        <v>0</v>
      </c>
      <c r="E22" s="81">
        <f>D22+C22</f>
        <v>0</v>
      </c>
      <c r="F22" s="35"/>
      <c r="G22" s="35"/>
    </row>
    <row r="23" spans="1:7" x14ac:dyDescent="0.25">
      <c r="A23" s="120" t="s">
        <v>7</v>
      </c>
      <c r="B23" s="120"/>
      <c r="C23" s="78">
        <f>SUM(C9)</f>
        <v>1487417.5</v>
      </c>
      <c r="D23" s="78">
        <f>SUM(D9)</f>
        <v>282609.32500000001</v>
      </c>
      <c r="E23" s="78">
        <f>SUM(E9)</f>
        <v>1770026.825</v>
      </c>
      <c r="F23" s="35"/>
      <c r="G23" s="35"/>
    </row>
    <row r="24" spans="1:7" ht="21.6" x14ac:dyDescent="0.25">
      <c r="A24" s="56" t="s">
        <v>30</v>
      </c>
      <c r="B24" s="57" t="s">
        <v>141</v>
      </c>
      <c r="C24" s="78">
        <f>SUM(C25:C27)</f>
        <v>0</v>
      </c>
      <c r="D24" s="78">
        <f>C24*0.19</f>
        <v>0</v>
      </c>
      <c r="E24" s="78">
        <f t="shared" ref="E24:E32" si="4">SUM(D24+C24)</f>
        <v>0</v>
      </c>
      <c r="F24" s="35"/>
      <c r="G24" s="35"/>
    </row>
    <row r="25" spans="1:7" x14ac:dyDescent="0.25">
      <c r="A25" s="58"/>
      <c r="B25" s="61" t="s">
        <v>133</v>
      </c>
      <c r="C25" s="81">
        <v>0</v>
      </c>
      <c r="D25" s="81">
        <f>C25*0.19</f>
        <v>0</v>
      </c>
      <c r="E25" s="81">
        <f t="shared" si="4"/>
        <v>0</v>
      </c>
      <c r="F25" s="35"/>
      <c r="G25" s="35"/>
    </row>
    <row r="26" spans="1:7" x14ac:dyDescent="0.25">
      <c r="A26" s="58"/>
      <c r="B26" s="61" t="s">
        <v>134</v>
      </c>
      <c r="C26" s="81">
        <v>0</v>
      </c>
      <c r="D26" s="81">
        <f>C26*0.19</f>
        <v>0</v>
      </c>
      <c r="E26" s="81">
        <f t="shared" si="4"/>
        <v>0</v>
      </c>
      <c r="F26" s="35"/>
      <c r="G26" s="35"/>
    </row>
    <row r="27" spans="1:7" x14ac:dyDescent="0.25">
      <c r="A27" s="58"/>
      <c r="B27" s="61" t="s">
        <v>135</v>
      </c>
      <c r="C27" s="81">
        <v>0</v>
      </c>
      <c r="D27" s="81">
        <f>C27*0.19</f>
        <v>0</v>
      </c>
      <c r="E27" s="81">
        <f t="shared" si="4"/>
        <v>0</v>
      </c>
      <c r="F27" s="35"/>
      <c r="G27" s="35"/>
    </row>
    <row r="28" spans="1:7" x14ac:dyDescent="0.25">
      <c r="A28" s="120" t="s">
        <v>8</v>
      </c>
      <c r="B28" s="120"/>
      <c r="C28" s="78">
        <f>SUM(C24)</f>
        <v>0</v>
      </c>
      <c r="D28" s="78">
        <f>SUM(D24)</f>
        <v>0</v>
      </c>
      <c r="E28" s="78">
        <f>SUM(E24)</f>
        <v>0</v>
      </c>
      <c r="F28" s="35"/>
      <c r="G28" s="35"/>
    </row>
    <row r="29" spans="1:7" ht="32.4" x14ac:dyDescent="0.25">
      <c r="A29" s="56" t="s">
        <v>31</v>
      </c>
      <c r="B29" s="57" t="s">
        <v>142</v>
      </c>
      <c r="C29" s="78">
        <f>SUM(C30:C32)</f>
        <v>0</v>
      </c>
      <c r="D29" s="78">
        <f>C29*0.19</f>
        <v>0</v>
      </c>
      <c r="E29" s="78">
        <f t="shared" si="4"/>
        <v>0</v>
      </c>
      <c r="F29" s="35"/>
      <c r="G29" s="35"/>
    </row>
    <row r="30" spans="1:7" x14ac:dyDescent="0.25">
      <c r="A30" s="58"/>
      <c r="B30" s="60" t="s">
        <v>136</v>
      </c>
      <c r="C30" s="81">
        <v>0</v>
      </c>
      <c r="D30" s="81">
        <f>C30*0.19</f>
        <v>0</v>
      </c>
      <c r="E30" s="81">
        <f t="shared" si="4"/>
        <v>0</v>
      </c>
      <c r="F30" s="35"/>
      <c r="G30" s="35"/>
    </row>
    <row r="31" spans="1:7" x14ac:dyDescent="0.25">
      <c r="A31" s="58"/>
      <c r="B31" s="60" t="s">
        <v>137</v>
      </c>
      <c r="C31" s="81">
        <v>0</v>
      </c>
      <c r="D31" s="81">
        <f>C31*0.19</f>
        <v>0</v>
      </c>
      <c r="E31" s="81">
        <f t="shared" si="4"/>
        <v>0</v>
      </c>
      <c r="F31" s="35"/>
      <c r="G31" s="35"/>
    </row>
    <row r="32" spans="1:7" x14ac:dyDescent="0.25">
      <c r="A32" s="58"/>
      <c r="B32" s="60" t="s">
        <v>138</v>
      </c>
      <c r="C32" s="81">
        <v>0</v>
      </c>
      <c r="D32" s="81">
        <f>C32*0.19</f>
        <v>0</v>
      </c>
      <c r="E32" s="81">
        <f t="shared" si="4"/>
        <v>0</v>
      </c>
      <c r="F32" s="35"/>
      <c r="G32" s="35"/>
    </row>
    <row r="33" spans="1:7" ht="32.4" x14ac:dyDescent="0.25">
      <c r="A33" s="56" t="s">
        <v>32</v>
      </c>
      <c r="B33" s="57" t="s">
        <v>143</v>
      </c>
      <c r="C33" s="78">
        <v>0</v>
      </c>
      <c r="D33" s="78">
        <v>0</v>
      </c>
      <c r="E33" s="78">
        <v>0</v>
      </c>
      <c r="F33" s="35"/>
      <c r="G33" s="35"/>
    </row>
    <row r="34" spans="1:7" x14ac:dyDescent="0.25">
      <c r="A34" s="56" t="s">
        <v>33</v>
      </c>
      <c r="B34" s="63" t="s">
        <v>144</v>
      </c>
      <c r="C34" s="77">
        <f>C35</f>
        <v>1975600</v>
      </c>
      <c r="D34" s="78">
        <f>C34*0.19</f>
        <v>375364</v>
      </c>
      <c r="E34" s="78">
        <f>SUM(D34+C34)</f>
        <v>2350964</v>
      </c>
      <c r="F34" s="35"/>
      <c r="G34" s="35"/>
    </row>
    <row r="35" spans="1:7" x14ac:dyDescent="0.25">
      <c r="A35" s="56"/>
      <c r="B35" s="64" t="s">
        <v>158</v>
      </c>
      <c r="C35" s="77">
        <v>1975600</v>
      </c>
      <c r="D35" s="78">
        <f>C35*0.19</f>
        <v>375364</v>
      </c>
      <c r="E35" s="78">
        <f>SUM(D35+C35)</f>
        <v>2350964</v>
      </c>
      <c r="F35" s="35"/>
      <c r="G35" s="35"/>
    </row>
    <row r="36" spans="1:7" x14ac:dyDescent="0.25">
      <c r="A36" s="56" t="s">
        <v>34</v>
      </c>
      <c r="B36" s="57" t="s">
        <v>145</v>
      </c>
      <c r="C36" s="77">
        <v>0</v>
      </c>
      <c r="D36" s="78">
        <v>0</v>
      </c>
      <c r="E36" s="78">
        <v>0</v>
      </c>
      <c r="F36" s="35"/>
      <c r="G36" s="35"/>
    </row>
    <row r="37" spans="1:7" x14ac:dyDescent="0.25">
      <c r="A37" s="120" t="s">
        <v>9</v>
      </c>
      <c r="B37" s="120"/>
      <c r="C37" s="78">
        <f>SUM(C29+C33+C34+C36)</f>
        <v>1975600</v>
      </c>
      <c r="D37" s="78">
        <f>SUM(D29+D33+D34+D36)</f>
        <v>375364</v>
      </c>
      <c r="E37" s="78">
        <f>SUM(E29+E33+E34+E36)</f>
        <v>2350964</v>
      </c>
      <c r="F37" s="35"/>
      <c r="G37" s="35"/>
    </row>
    <row r="38" spans="1:7" x14ac:dyDescent="0.25">
      <c r="A38" s="120" t="s">
        <v>10</v>
      </c>
      <c r="B38" s="120"/>
      <c r="C38" s="78">
        <f>SUM(C28+C23+C37)</f>
        <v>3463017.5</v>
      </c>
      <c r="D38" s="78">
        <f>SUM(D28+D23+D37)</f>
        <v>657973.32499999995</v>
      </c>
      <c r="E38" s="78">
        <f>SUM(E28+E23+E37)</f>
        <v>4120990.8250000002</v>
      </c>
      <c r="F38" s="35"/>
      <c r="G38" s="35"/>
    </row>
    <row r="39" spans="1:7" ht="25.2" customHeight="1" x14ac:dyDescent="0.25">
      <c r="A39" s="133" t="s">
        <v>153</v>
      </c>
      <c r="B39" s="132"/>
      <c r="C39" s="132"/>
      <c r="D39" s="132"/>
      <c r="E39" s="132"/>
    </row>
    <row r="40" spans="1:7" ht="45" customHeight="1" x14ac:dyDescent="0.25">
      <c r="A40" s="134" t="s">
        <v>152</v>
      </c>
      <c r="B40" s="135"/>
      <c r="C40" s="135"/>
      <c r="D40" s="135"/>
      <c r="E40" s="135"/>
    </row>
    <row r="44" spans="1:7" x14ac:dyDescent="0.25">
      <c r="A44" s="114" t="s">
        <v>169</v>
      </c>
      <c r="B44" s="115"/>
      <c r="C44" s="115"/>
      <c r="D44" s="115"/>
      <c r="E44" s="115"/>
    </row>
    <row r="45" spans="1:7" x14ac:dyDescent="0.25">
      <c r="A45" s="115"/>
      <c r="B45" s="115"/>
      <c r="C45" s="115"/>
      <c r="D45" s="115"/>
      <c r="E45" s="115"/>
    </row>
    <row r="46" spans="1:7" x14ac:dyDescent="0.25">
      <c r="A46" s="115" t="s">
        <v>0</v>
      </c>
      <c r="B46" s="115"/>
      <c r="C46" s="115"/>
      <c r="D46" s="115"/>
      <c r="E46" s="115"/>
    </row>
    <row r="47" spans="1:7" x14ac:dyDescent="0.25">
      <c r="A47" s="116" t="s">
        <v>149</v>
      </c>
      <c r="B47" s="117"/>
      <c r="C47" s="117"/>
      <c r="D47" s="117"/>
      <c r="E47" s="117"/>
    </row>
    <row r="48" spans="1:7" x14ac:dyDescent="0.25">
      <c r="A48" s="118" t="s">
        <v>151</v>
      </c>
      <c r="B48" s="115"/>
      <c r="C48" s="115"/>
      <c r="D48" s="115"/>
      <c r="E48" s="115"/>
    </row>
    <row r="49" spans="1:5" ht="20.399999999999999" x14ac:dyDescent="0.25">
      <c r="A49" s="104" t="s">
        <v>1</v>
      </c>
      <c r="B49" s="40" t="s">
        <v>2</v>
      </c>
      <c r="C49" s="41" t="s">
        <v>3</v>
      </c>
      <c r="D49" s="41" t="s">
        <v>4</v>
      </c>
      <c r="E49" s="41" t="s">
        <v>5</v>
      </c>
    </row>
    <row r="50" spans="1:5" x14ac:dyDescent="0.25">
      <c r="A50" s="42">
        <v>1</v>
      </c>
      <c r="B50" s="42">
        <v>2</v>
      </c>
      <c r="C50" s="42">
        <v>3</v>
      </c>
      <c r="D50" s="42">
        <v>4</v>
      </c>
      <c r="E50" s="42">
        <v>5</v>
      </c>
    </row>
    <row r="51" spans="1:5" x14ac:dyDescent="0.25">
      <c r="A51" s="119" t="s">
        <v>6</v>
      </c>
      <c r="B51" s="119"/>
      <c r="C51" s="119"/>
      <c r="D51" s="119"/>
      <c r="E51" s="119"/>
    </row>
    <row r="52" spans="1:5" x14ac:dyDescent="0.25">
      <c r="A52" s="105" t="s">
        <v>29</v>
      </c>
      <c r="B52" s="37" t="s">
        <v>140</v>
      </c>
      <c r="C52" s="39">
        <f>ROUND(C9,2)</f>
        <v>1487417.5</v>
      </c>
      <c r="D52" s="38">
        <f>ROUND(D9,2)</f>
        <v>282609.33</v>
      </c>
      <c r="E52" s="38">
        <f>ROUND(E9,2)</f>
        <v>1770026.83</v>
      </c>
    </row>
    <row r="53" spans="1:5" x14ac:dyDescent="0.25">
      <c r="A53" s="105" t="s">
        <v>111</v>
      </c>
      <c r="B53" s="37" t="s">
        <v>110</v>
      </c>
      <c r="C53" s="39">
        <f t="shared" ref="C53:E81" si="5">ROUND(C10,2)</f>
        <v>0</v>
      </c>
      <c r="D53" s="38" t="e">
        <f t="shared" si="5"/>
        <v>#REF!</v>
      </c>
      <c r="E53" s="38" t="e">
        <f t="shared" si="5"/>
        <v>#REF!</v>
      </c>
    </row>
    <row r="54" spans="1:5" x14ac:dyDescent="0.25">
      <c r="A54" s="105" t="s">
        <v>109</v>
      </c>
      <c r="B54" s="37" t="s">
        <v>147</v>
      </c>
      <c r="C54" s="39">
        <f t="shared" si="5"/>
        <v>1319402.5</v>
      </c>
      <c r="D54" s="38">
        <f t="shared" si="5"/>
        <v>250686.48</v>
      </c>
      <c r="E54" s="38">
        <f t="shared" si="5"/>
        <v>1570088.98</v>
      </c>
    </row>
    <row r="55" spans="1:5" x14ac:dyDescent="0.25">
      <c r="A55" s="103"/>
      <c r="B55" s="27" t="s">
        <v>156</v>
      </c>
      <c r="C55" s="106">
        <f t="shared" si="5"/>
        <v>51102.5</v>
      </c>
      <c r="D55" s="107">
        <f t="shared" si="5"/>
        <v>9709.48</v>
      </c>
      <c r="E55" s="107">
        <f t="shared" si="5"/>
        <v>60811.98</v>
      </c>
    </row>
    <row r="56" spans="1:5" x14ac:dyDescent="0.25">
      <c r="A56" s="103"/>
      <c r="B56" s="27" t="s">
        <v>157</v>
      </c>
      <c r="C56" s="106">
        <f t="shared" si="5"/>
        <v>1268300</v>
      </c>
      <c r="D56" s="107">
        <f t="shared" si="5"/>
        <v>240977</v>
      </c>
      <c r="E56" s="107">
        <f t="shared" si="5"/>
        <v>1509277</v>
      </c>
    </row>
    <row r="57" spans="1:5" x14ac:dyDescent="0.25">
      <c r="A57" s="105" t="s">
        <v>118</v>
      </c>
      <c r="B57" s="37" t="s">
        <v>119</v>
      </c>
      <c r="C57" s="39">
        <f t="shared" si="5"/>
        <v>58521</v>
      </c>
      <c r="D57" s="38">
        <f t="shared" si="5"/>
        <v>11118.99</v>
      </c>
      <c r="E57" s="38">
        <f t="shared" si="5"/>
        <v>69639.990000000005</v>
      </c>
    </row>
    <row r="58" spans="1:5" x14ac:dyDescent="0.25">
      <c r="A58" s="103"/>
      <c r="B58" s="27" t="s">
        <v>120</v>
      </c>
      <c r="C58" s="106">
        <f t="shared" si="5"/>
        <v>58521</v>
      </c>
      <c r="D58" s="107">
        <f t="shared" si="5"/>
        <v>11118.99</v>
      </c>
      <c r="E58" s="107">
        <f t="shared" si="5"/>
        <v>69639.990000000005</v>
      </c>
    </row>
    <row r="59" spans="1:5" x14ac:dyDescent="0.25">
      <c r="A59" s="105" t="s">
        <v>123</v>
      </c>
      <c r="B59" s="37" t="s">
        <v>122</v>
      </c>
      <c r="C59" s="39">
        <f t="shared" si="5"/>
        <v>109494</v>
      </c>
      <c r="D59" s="38">
        <f t="shared" si="5"/>
        <v>20803.86</v>
      </c>
      <c r="E59" s="38">
        <f t="shared" si="5"/>
        <v>130297.86</v>
      </c>
    </row>
    <row r="60" spans="1:5" x14ac:dyDescent="0.25">
      <c r="A60" s="103"/>
      <c r="B60" s="27" t="s">
        <v>126</v>
      </c>
      <c r="C60" s="106">
        <f t="shared" si="5"/>
        <v>109494</v>
      </c>
      <c r="D60" s="107">
        <f t="shared" si="5"/>
        <v>20803.86</v>
      </c>
      <c r="E60" s="107">
        <f t="shared" si="5"/>
        <v>130297.86</v>
      </c>
    </row>
    <row r="61" spans="1:5" x14ac:dyDescent="0.25">
      <c r="A61" s="105" t="s">
        <v>125</v>
      </c>
      <c r="B61" s="37" t="s">
        <v>124</v>
      </c>
      <c r="C61" s="39">
        <f t="shared" si="5"/>
        <v>0</v>
      </c>
      <c r="D61" s="38">
        <f t="shared" si="5"/>
        <v>0</v>
      </c>
      <c r="E61" s="38">
        <f t="shared" si="5"/>
        <v>0</v>
      </c>
    </row>
    <row r="62" spans="1:5" x14ac:dyDescent="0.25">
      <c r="A62" s="103"/>
      <c r="B62" s="28" t="s">
        <v>128</v>
      </c>
      <c r="C62" s="106">
        <f t="shared" si="5"/>
        <v>0</v>
      </c>
      <c r="D62" s="107">
        <f t="shared" si="5"/>
        <v>0</v>
      </c>
      <c r="E62" s="107">
        <f t="shared" si="5"/>
        <v>0</v>
      </c>
    </row>
    <row r="63" spans="1:5" x14ac:dyDescent="0.25">
      <c r="A63" s="103"/>
      <c r="B63" s="27" t="s">
        <v>129</v>
      </c>
      <c r="C63" s="106">
        <f t="shared" si="5"/>
        <v>0</v>
      </c>
      <c r="D63" s="107">
        <f t="shared" si="5"/>
        <v>0</v>
      </c>
      <c r="E63" s="107">
        <f t="shared" si="5"/>
        <v>0</v>
      </c>
    </row>
    <row r="64" spans="1:5" x14ac:dyDescent="0.25">
      <c r="A64" s="105" t="s">
        <v>131</v>
      </c>
      <c r="B64" s="37" t="s">
        <v>130</v>
      </c>
      <c r="C64" s="39">
        <f t="shared" si="5"/>
        <v>0</v>
      </c>
      <c r="D64" s="38">
        <f t="shared" si="5"/>
        <v>0</v>
      </c>
      <c r="E64" s="38">
        <f t="shared" si="5"/>
        <v>0</v>
      </c>
    </row>
    <row r="65" spans="1:5" x14ac:dyDescent="0.25">
      <c r="A65" s="103"/>
      <c r="B65" s="28" t="s">
        <v>132</v>
      </c>
      <c r="C65" s="106">
        <f t="shared" si="5"/>
        <v>0</v>
      </c>
      <c r="D65" s="107">
        <f t="shared" si="5"/>
        <v>0</v>
      </c>
      <c r="E65" s="107">
        <f t="shared" si="5"/>
        <v>0</v>
      </c>
    </row>
    <row r="66" spans="1:5" x14ac:dyDescent="0.25">
      <c r="A66" s="110" t="s">
        <v>7</v>
      </c>
      <c r="B66" s="110"/>
      <c r="C66" s="73">
        <f t="shared" si="5"/>
        <v>1487417.5</v>
      </c>
      <c r="D66" s="75">
        <f t="shared" si="5"/>
        <v>282609.33</v>
      </c>
      <c r="E66" s="75">
        <f t="shared" si="5"/>
        <v>1770026.83</v>
      </c>
    </row>
    <row r="67" spans="1:5" ht="21.6" x14ac:dyDescent="0.25">
      <c r="A67" s="105" t="s">
        <v>30</v>
      </c>
      <c r="B67" s="37" t="s">
        <v>141</v>
      </c>
      <c r="C67" s="39">
        <f t="shared" si="5"/>
        <v>0</v>
      </c>
      <c r="D67" s="38">
        <f t="shared" si="5"/>
        <v>0</v>
      </c>
      <c r="E67" s="38">
        <f t="shared" si="5"/>
        <v>0</v>
      </c>
    </row>
    <row r="68" spans="1:5" x14ac:dyDescent="0.25">
      <c r="A68" s="103"/>
      <c r="B68" s="36" t="s">
        <v>133</v>
      </c>
      <c r="C68" s="106">
        <f t="shared" si="5"/>
        <v>0</v>
      </c>
      <c r="D68" s="107">
        <f t="shared" si="5"/>
        <v>0</v>
      </c>
      <c r="E68" s="107">
        <f t="shared" si="5"/>
        <v>0</v>
      </c>
    </row>
    <row r="69" spans="1:5" x14ac:dyDescent="0.25">
      <c r="A69" s="103"/>
      <c r="B69" s="36" t="s">
        <v>134</v>
      </c>
      <c r="C69" s="106">
        <f t="shared" si="5"/>
        <v>0</v>
      </c>
      <c r="D69" s="107">
        <f t="shared" si="5"/>
        <v>0</v>
      </c>
      <c r="E69" s="107">
        <f t="shared" si="5"/>
        <v>0</v>
      </c>
    </row>
    <row r="70" spans="1:5" x14ac:dyDescent="0.25">
      <c r="A70" s="103"/>
      <c r="B70" s="36" t="s">
        <v>135</v>
      </c>
      <c r="C70" s="106">
        <f t="shared" si="5"/>
        <v>0</v>
      </c>
      <c r="D70" s="107">
        <f t="shared" si="5"/>
        <v>0</v>
      </c>
      <c r="E70" s="107">
        <f t="shared" si="5"/>
        <v>0</v>
      </c>
    </row>
    <row r="71" spans="1:5" x14ac:dyDescent="0.25">
      <c r="A71" s="110" t="s">
        <v>8</v>
      </c>
      <c r="B71" s="110"/>
      <c r="C71" s="73">
        <f t="shared" si="5"/>
        <v>0</v>
      </c>
      <c r="D71" s="75">
        <f t="shared" si="5"/>
        <v>0</v>
      </c>
      <c r="E71" s="75">
        <f t="shared" si="5"/>
        <v>0</v>
      </c>
    </row>
    <row r="72" spans="1:5" ht="32.4" x14ac:dyDescent="0.25">
      <c r="A72" s="105" t="s">
        <v>31</v>
      </c>
      <c r="B72" s="37" t="s">
        <v>142</v>
      </c>
      <c r="C72" s="39">
        <f t="shared" si="5"/>
        <v>0</v>
      </c>
      <c r="D72" s="38">
        <f t="shared" si="5"/>
        <v>0</v>
      </c>
      <c r="E72" s="38">
        <f t="shared" si="5"/>
        <v>0</v>
      </c>
    </row>
    <row r="73" spans="1:5" x14ac:dyDescent="0.25">
      <c r="A73" s="103"/>
      <c r="B73" s="28" t="s">
        <v>136</v>
      </c>
      <c r="C73" s="106">
        <f t="shared" si="5"/>
        <v>0</v>
      </c>
      <c r="D73" s="107">
        <f t="shared" si="5"/>
        <v>0</v>
      </c>
      <c r="E73" s="107">
        <f t="shared" si="5"/>
        <v>0</v>
      </c>
    </row>
    <row r="74" spans="1:5" x14ac:dyDescent="0.25">
      <c r="A74" s="103"/>
      <c r="B74" s="28" t="s">
        <v>137</v>
      </c>
      <c r="C74" s="106">
        <f t="shared" si="5"/>
        <v>0</v>
      </c>
      <c r="D74" s="107">
        <f t="shared" si="5"/>
        <v>0</v>
      </c>
      <c r="E74" s="107">
        <f t="shared" si="5"/>
        <v>0</v>
      </c>
    </row>
    <row r="75" spans="1:5" x14ac:dyDescent="0.25">
      <c r="A75" s="103"/>
      <c r="B75" s="28" t="s">
        <v>138</v>
      </c>
      <c r="C75" s="106">
        <f t="shared" si="5"/>
        <v>0</v>
      </c>
      <c r="D75" s="107">
        <f t="shared" si="5"/>
        <v>0</v>
      </c>
      <c r="E75" s="107">
        <f t="shared" si="5"/>
        <v>0</v>
      </c>
    </row>
    <row r="76" spans="1:5" ht="32.4" x14ac:dyDescent="0.25">
      <c r="A76" s="105" t="s">
        <v>32</v>
      </c>
      <c r="B76" s="37" t="s">
        <v>143</v>
      </c>
      <c r="C76" s="39">
        <f t="shared" si="5"/>
        <v>0</v>
      </c>
      <c r="D76" s="38">
        <f t="shared" si="5"/>
        <v>0</v>
      </c>
      <c r="E76" s="38">
        <f t="shared" si="5"/>
        <v>0</v>
      </c>
    </row>
    <row r="77" spans="1:5" x14ac:dyDescent="0.25">
      <c r="A77" s="105" t="s">
        <v>33</v>
      </c>
      <c r="B77" s="43" t="s">
        <v>144</v>
      </c>
      <c r="C77" s="39">
        <f t="shared" si="5"/>
        <v>1975600</v>
      </c>
      <c r="D77" s="38">
        <f t="shared" si="5"/>
        <v>375364</v>
      </c>
      <c r="E77" s="38">
        <f t="shared" si="5"/>
        <v>2350964</v>
      </c>
    </row>
    <row r="78" spans="1:5" x14ac:dyDescent="0.25">
      <c r="A78" s="105"/>
      <c r="B78" s="44" t="s">
        <v>158</v>
      </c>
      <c r="C78" s="106">
        <f t="shared" si="5"/>
        <v>1975600</v>
      </c>
      <c r="D78" s="107">
        <f t="shared" si="5"/>
        <v>375364</v>
      </c>
      <c r="E78" s="107">
        <f t="shared" si="5"/>
        <v>2350964</v>
      </c>
    </row>
    <row r="79" spans="1:5" x14ac:dyDescent="0.25">
      <c r="A79" s="105" t="s">
        <v>34</v>
      </c>
      <c r="B79" s="37" t="s">
        <v>145</v>
      </c>
      <c r="C79" s="39">
        <f t="shared" si="5"/>
        <v>0</v>
      </c>
      <c r="D79" s="38">
        <f t="shared" si="5"/>
        <v>0</v>
      </c>
      <c r="E79" s="38">
        <f t="shared" si="5"/>
        <v>0</v>
      </c>
    </row>
    <row r="80" spans="1:5" x14ac:dyDescent="0.25">
      <c r="A80" s="110" t="s">
        <v>9</v>
      </c>
      <c r="B80" s="110"/>
      <c r="C80" s="73">
        <f t="shared" si="5"/>
        <v>1975600</v>
      </c>
      <c r="D80" s="75">
        <f t="shared" si="5"/>
        <v>375364</v>
      </c>
      <c r="E80" s="75">
        <f t="shared" si="5"/>
        <v>2350964</v>
      </c>
    </row>
    <row r="81" spans="1:5" x14ac:dyDescent="0.25">
      <c r="A81" s="111" t="s">
        <v>10</v>
      </c>
      <c r="B81" s="111"/>
      <c r="C81" s="74">
        <f t="shared" si="5"/>
        <v>3463017.5</v>
      </c>
      <c r="D81" s="76">
        <f t="shared" si="5"/>
        <v>657973.32999999996</v>
      </c>
      <c r="E81" s="76">
        <f t="shared" si="5"/>
        <v>4120990.83</v>
      </c>
    </row>
    <row r="82" spans="1:5" ht="22.5" customHeight="1" x14ac:dyDescent="0.25">
      <c r="A82" s="112" t="s">
        <v>153</v>
      </c>
      <c r="B82" s="113"/>
      <c r="C82" s="113"/>
      <c r="D82" s="113"/>
      <c r="E82" s="113"/>
    </row>
    <row r="83" spans="1:5" ht="55.5" customHeight="1" x14ac:dyDescent="0.25">
      <c r="A83" s="108" t="s">
        <v>173</v>
      </c>
      <c r="B83" s="109"/>
      <c r="C83" s="109"/>
      <c r="D83" s="109"/>
      <c r="E83" s="109"/>
    </row>
  </sheetData>
  <mergeCells count="22">
    <mergeCell ref="A23:B23"/>
    <mergeCell ref="A1:E2"/>
    <mergeCell ref="A3:E3"/>
    <mergeCell ref="A4:E4"/>
    <mergeCell ref="A5:E5"/>
    <mergeCell ref="A8:E8"/>
    <mergeCell ref="A28:B28"/>
    <mergeCell ref="A37:B37"/>
    <mergeCell ref="A38:B38"/>
    <mergeCell ref="A39:E39"/>
    <mergeCell ref="A40:E40"/>
    <mergeCell ref="A44:E45"/>
    <mergeCell ref="A46:E46"/>
    <mergeCell ref="A47:E47"/>
    <mergeCell ref="A48:E48"/>
    <mergeCell ref="A51:E51"/>
    <mergeCell ref="A83:E83"/>
    <mergeCell ref="A66:B66"/>
    <mergeCell ref="A71:B71"/>
    <mergeCell ref="A80:B80"/>
    <mergeCell ref="A81:B81"/>
    <mergeCell ref="A82:E82"/>
  </mergeCells>
  <pageMargins left="0.7" right="0.7" top="0.75" bottom="0.75" header="0.3" footer="0.3"/>
  <pageSetup paperSize="9" orientation="portrait" copies="3" r:id="rId1"/>
  <headerFooter>
    <oddHeader>&amp;LProiectant : SC 9H BIROU ARHITECTURA S.R.L.
Beneficiar: SPITALUL DE RECUPEREARE BRADET</oddHeader>
  </headerFooter>
  <rowBreaks count="1" manualBreakCount="1">
    <brk id="4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view="pageBreakPreview" topLeftCell="B1" zoomScale="115" zoomScaleNormal="70" zoomScaleSheetLayoutView="115" zoomScalePageLayoutView="85" workbookViewId="0">
      <selection activeCell="H86" sqref="H86"/>
    </sheetView>
  </sheetViews>
  <sheetFormatPr defaultColWidth="8.77734375" defaultRowHeight="13.2" x14ac:dyDescent="0.25"/>
  <cols>
    <col min="1" max="1" width="6.109375" style="1" customWidth="1"/>
    <col min="2" max="2" width="45.109375" style="1" customWidth="1"/>
    <col min="3" max="3" width="15.6640625" style="1" customWidth="1"/>
    <col min="4" max="4" width="14.44140625" style="1" customWidth="1"/>
    <col min="5" max="5" width="15.109375" style="1" customWidth="1"/>
    <col min="6" max="6" width="11.33203125" style="1" customWidth="1"/>
    <col min="7" max="7" width="13.109375" style="1" customWidth="1"/>
    <col min="8" max="9" width="13.6640625" style="1" customWidth="1"/>
    <col min="10" max="10" width="11.33203125" style="1" bestFit="1" customWidth="1"/>
    <col min="11" max="11" width="20.6640625" style="1" customWidth="1"/>
    <col min="12" max="12" width="23.6640625" style="1" customWidth="1"/>
    <col min="13" max="13" width="8.77734375" style="1" bestFit="1" customWidth="1"/>
    <col min="14" max="15" width="9.77734375" style="1" bestFit="1" customWidth="1"/>
    <col min="16" max="16384" width="8.77734375" style="1"/>
  </cols>
  <sheetData>
    <row r="1" spans="1:6" ht="24" customHeight="1" x14ac:dyDescent="0.25">
      <c r="A1" s="162" t="s">
        <v>170</v>
      </c>
      <c r="B1" s="163"/>
      <c r="C1" s="163"/>
      <c r="D1" s="163"/>
      <c r="E1" s="164"/>
    </row>
    <row r="2" spans="1:6" ht="12" customHeight="1" x14ac:dyDescent="0.25">
      <c r="A2" s="161" t="s">
        <v>54</v>
      </c>
      <c r="B2" s="161"/>
      <c r="C2" s="161"/>
      <c r="D2" s="161"/>
      <c r="E2" s="161"/>
      <c r="F2" s="161"/>
    </row>
    <row r="3" spans="1:6" ht="64.95" customHeight="1" x14ac:dyDescent="0.25">
      <c r="A3" s="158" t="s">
        <v>149</v>
      </c>
      <c r="B3" s="159"/>
      <c r="C3" s="159"/>
      <c r="D3" s="159"/>
      <c r="E3" s="160"/>
    </row>
    <row r="4" spans="1:6" ht="12" customHeight="1" x14ac:dyDescent="0.25">
      <c r="A4" s="157" t="s">
        <v>151</v>
      </c>
      <c r="B4" s="157"/>
      <c r="C4" s="157"/>
      <c r="D4" s="157"/>
      <c r="E4" s="157"/>
      <c r="F4" s="157"/>
    </row>
    <row r="5" spans="1:6" ht="31.8" x14ac:dyDescent="0.25">
      <c r="A5" s="3" t="s">
        <v>55</v>
      </c>
      <c r="B5" s="4" t="s">
        <v>56</v>
      </c>
      <c r="C5" s="5" t="s">
        <v>57</v>
      </c>
      <c r="D5" s="5" t="s">
        <v>58</v>
      </c>
      <c r="E5" s="5" t="s">
        <v>59</v>
      </c>
    </row>
    <row r="6" spans="1:6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</row>
    <row r="7" spans="1:6" ht="13.2" customHeight="1" x14ac:dyDescent="0.25">
      <c r="A7" s="165" t="s">
        <v>60</v>
      </c>
      <c r="B7" s="148"/>
      <c r="C7" s="148"/>
      <c r="D7" s="148"/>
      <c r="E7" s="148"/>
    </row>
    <row r="8" spans="1:6" x14ac:dyDescent="0.25">
      <c r="A8" s="30" t="s">
        <v>20</v>
      </c>
      <c r="B8" s="12" t="s">
        <v>97</v>
      </c>
      <c r="C8" s="17">
        <v>0</v>
      </c>
      <c r="D8" s="17">
        <f>0.19*C8</f>
        <v>0</v>
      </c>
      <c r="E8" s="17">
        <v>0</v>
      </c>
    </row>
    <row r="9" spans="1:6" x14ac:dyDescent="0.25">
      <c r="A9" s="30" t="s">
        <v>21</v>
      </c>
      <c r="B9" s="12" t="s">
        <v>98</v>
      </c>
      <c r="C9" s="17">
        <v>0</v>
      </c>
      <c r="D9" s="17">
        <f>0.19*C9</f>
        <v>0</v>
      </c>
      <c r="E9" s="17">
        <f>C9+D9</f>
        <v>0</v>
      </c>
    </row>
    <row r="10" spans="1:6" x14ac:dyDescent="0.25">
      <c r="A10" s="30" t="s">
        <v>22</v>
      </c>
      <c r="B10" s="12" t="s">
        <v>99</v>
      </c>
      <c r="C10" s="17">
        <v>0</v>
      </c>
      <c r="D10" s="17">
        <f>0.19*C10</f>
        <v>0</v>
      </c>
      <c r="E10" s="17">
        <v>0</v>
      </c>
    </row>
    <row r="11" spans="1:6" x14ac:dyDescent="0.25">
      <c r="A11" s="30" t="s">
        <v>23</v>
      </c>
      <c r="B11" s="12" t="s">
        <v>100</v>
      </c>
      <c r="C11" s="17">
        <v>10000</v>
      </c>
      <c r="D11" s="17">
        <f>0.19*C11</f>
        <v>1900</v>
      </c>
      <c r="E11" s="14">
        <f>SUM(C11+D11)</f>
        <v>11900</v>
      </c>
    </row>
    <row r="12" spans="1:6" ht="13.2" customHeight="1" x14ac:dyDescent="0.25">
      <c r="A12" s="147" t="s">
        <v>61</v>
      </c>
      <c r="B12" s="147"/>
      <c r="C12" s="15">
        <f>SUM(C8:C11)</f>
        <v>10000</v>
      </c>
      <c r="D12" s="15">
        <f>SUM(D8:D11)</f>
        <v>1900</v>
      </c>
      <c r="E12" s="15">
        <f>SUM(C12+D12)</f>
        <v>11900</v>
      </c>
    </row>
    <row r="13" spans="1:6" ht="13.2" customHeight="1" x14ac:dyDescent="0.25">
      <c r="A13" s="148" t="s">
        <v>62</v>
      </c>
      <c r="B13" s="148"/>
      <c r="C13" s="148"/>
      <c r="D13" s="148"/>
      <c r="E13" s="148"/>
    </row>
    <row r="14" spans="1:6" ht="26.4" x14ac:dyDescent="0.25">
      <c r="A14" s="6" t="s">
        <v>18</v>
      </c>
      <c r="B14" s="7" t="s">
        <v>17</v>
      </c>
      <c r="C14" s="14">
        <v>0</v>
      </c>
      <c r="D14" s="17">
        <f>0.19*C14</f>
        <v>0</v>
      </c>
      <c r="E14" s="14">
        <f>SUM(C14+D14)</f>
        <v>0</v>
      </c>
    </row>
    <row r="15" spans="1:6" ht="13.2" customHeight="1" x14ac:dyDescent="0.25">
      <c r="A15" s="147" t="s">
        <v>63</v>
      </c>
      <c r="B15" s="147"/>
      <c r="C15" s="15">
        <f>C14</f>
        <v>0</v>
      </c>
      <c r="D15" s="15">
        <f>D14</f>
        <v>0</v>
      </c>
      <c r="E15" s="15">
        <f>E14</f>
        <v>0</v>
      </c>
    </row>
    <row r="16" spans="1:6" ht="13.2" customHeight="1" x14ac:dyDescent="0.25">
      <c r="A16" s="148" t="s">
        <v>64</v>
      </c>
      <c r="B16" s="148"/>
      <c r="C16" s="148"/>
      <c r="D16" s="148"/>
      <c r="E16" s="148"/>
    </row>
    <row r="17" spans="1:6" x14ac:dyDescent="0.25">
      <c r="A17" s="31" t="s">
        <v>24</v>
      </c>
      <c r="B17" s="32" t="s">
        <v>25</v>
      </c>
      <c r="C17" s="19">
        <f>SUM(C18:C20)</f>
        <v>0</v>
      </c>
      <c r="D17" s="19">
        <f>C17*0.19</f>
        <v>0</v>
      </c>
      <c r="E17" s="19">
        <f>D17+C17</f>
        <v>0</v>
      </c>
    </row>
    <row r="18" spans="1:6" x14ac:dyDescent="0.25">
      <c r="A18" s="31"/>
      <c r="B18" s="12" t="s">
        <v>65</v>
      </c>
      <c r="C18" s="16">
        <v>0</v>
      </c>
      <c r="D18" s="16">
        <f>C18*0.19</f>
        <v>0</v>
      </c>
      <c r="E18" s="16">
        <f>D18+C18</f>
        <v>0</v>
      </c>
    </row>
    <row r="19" spans="1:6" x14ac:dyDescent="0.25">
      <c r="A19" s="8"/>
      <c r="B19" s="12" t="s">
        <v>66</v>
      </c>
      <c r="C19" s="16">
        <v>0</v>
      </c>
      <c r="D19" s="16">
        <f t="shared" ref="D19:D25" si="0">C19*0.19</f>
        <v>0</v>
      </c>
      <c r="E19" s="16">
        <f t="shared" ref="E19:E25" si="1">D19+C19</f>
        <v>0</v>
      </c>
    </row>
    <row r="20" spans="1:6" x14ac:dyDescent="0.25">
      <c r="A20" s="8"/>
      <c r="B20" s="12" t="s">
        <v>67</v>
      </c>
      <c r="C20" s="16">
        <v>0</v>
      </c>
      <c r="D20" s="16">
        <f t="shared" si="0"/>
        <v>0</v>
      </c>
      <c r="E20" s="16">
        <f t="shared" si="1"/>
        <v>0</v>
      </c>
    </row>
    <row r="21" spans="1:6" ht="22.5" customHeight="1" x14ac:dyDescent="0.25">
      <c r="A21" s="31" t="s">
        <v>15</v>
      </c>
      <c r="B21" s="12" t="s">
        <v>68</v>
      </c>
      <c r="C21" s="19">
        <v>5000</v>
      </c>
      <c r="D21" s="19">
        <f t="shared" si="0"/>
        <v>950</v>
      </c>
      <c r="E21" s="19">
        <f t="shared" si="1"/>
        <v>5950</v>
      </c>
    </row>
    <row r="22" spans="1:6" ht="22.5" customHeight="1" x14ac:dyDescent="0.25">
      <c r="A22" s="31" t="s">
        <v>11</v>
      </c>
      <c r="B22" s="18" t="s">
        <v>14</v>
      </c>
      <c r="C22" s="19">
        <v>0</v>
      </c>
      <c r="D22" s="19">
        <f t="shared" si="0"/>
        <v>0</v>
      </c>
      <c r="E22" s="19">
        <f t="shared" si="1"/>
        <v>0</v>
      </c>
    </row>
    <row r="23" spans="1:6" x14ac:dyDescent="0.25">
      <c r="A23" s="31" t="s">
        <v>12</v>
      </c>
      <c r="B23" s="18" t="s">
        <v>43</v>
      </c>
      <c r="C23" s="19">
        <v>0</v>
      </c>
      <c r="D23" s="16">
        <f t="shared" si="0"/>
        <v>0</v>
      </c>
      <c r="E23" s="19">
        <f t="shared" si="1"/>
        <v>0</v>
      </c>
    </row>
    <row r="24" spans="1:6" x14ac:dyDescent="0.25">
      <c r="A24" s="31"/>
      <c r="B24" s="18" t="s">
        <v>42</v>
      </c>
      <c r="C24" s="16">
        <v>0</v>
      </c>
      <c r="D24" s="16">
        <f t="shared" si="0"/>
        <v>0</v>
      </c>
      <c r="E24" s="16">
        <f t="shared" si="1"/>
        <v>0</v>
      </c>
    </row>
    <row r="25" spans="1:6" x14ac:dyDescent="0.25">
      <c r="A25" s="31"/>
      <c r="B25" s="9" t="s">
        <v>84</v>
      </c>
      <c r="C25" s="16">
        <v>0</v>
      </c>
      <c r="D25" s="16">
        <f t="shared" si="0"/>
        <v>0</v>
      </c>
      <c r="E25" s="16">
        <f t="shared" si="1"/>
        <v>0</v>
      </c>
    </row>
    <row r="26" spans="1:6" x14ac:dyDescent="0.25">
      <c r="A26" s="31" t="s">
        <v>13</v>
      </c>
      <c r="B26" s="32" t="s">
        <v>19</v>
      </c>
      <c r="C26" s="19">
        <f>SUM(C27:C32)</f>
        <v>184517</v>
      </c>
      <c r="D26" s="19">
        <f>SUM(D27:D32)</f>
        <v>35058.229999999996</v>
      </c>
      <c r="E26" s="19">
        <f>SUM(E27:E32)</f>
        <v>219575.23</v>
      </c>
    </row>
    <row r="27" spans="1:6" x14ac:dyDescent="0.25">
      <c r="A27" s="8"/>
      <c r="B27" s="9" t="s">
        <v>44</v>
      </c>
      <c r="C27" s="16">
        <v>0</v>
      </c>
      <c r="D27" s="16">
        <f>C27*0.19</f>
        <v>0</v>
      </c>
      <c r="E27" s="16">
        <f>D27+C27</f>
        <v>0</v>
      </c>
    </row>
    <row r="28" spans="1:6" x14ac:dyDescent="0.25">
      <c r="A28" s="8"/>
      <c r="B28" s="9" t="s">
        <v>45</v>
      </c>
      <c r="C28" s="16">
        <v>0</v>
      </c>
      <c r="D28" s="16">
        <f>C28*0.19</f>
        <v>0</v>
      </c>
      <c r="E28" s="16">
        <f t="shared" ref="E28:E43" si="2">D28+C28</f>
        <v>0</v>
      </c>
    </row>
    <row r="29" spans="1:6" x14ac:dyDescent="0.25">
      <c r="A29" s="8"/>
      <c r="B29" s="9" t="s">
        <v>108</v>
      </c>
      <c r="C29" s="16">
        <v>60000</v>
      </c>
      <c r="D29" s="16">
        <f>C29*19%</f>
        <v>11400</v>
      </c>
      <c r="E29" s="16">
        <f t="shared" si="2"/>
        <v>71400</v>
      </c>
    </row>
    <row r="30" spans="1:6" ht="21.6" x14ac:dyDescent="0.25">
      <c r="A30" s="10"/>
      <c r="B30" s="9" t="s">
        <v>46</v>
      </c>
      <c r="C30" s="29">
        <v>5000</v>
      </c>
      <c r="D30" s="29">
        <f>C30*0.19</f>
        <v>950</v>
      </c>
      <c r="E30" s="16">
        <f t="shared" si="2"/>
        <v>5950</v>
      </c>
    </row>
    <row r="31" spans="1:6" x14ac:dyDescent="0.25">
      <c r="A31" s="8"/>
      <c r="B31" s="9" t="s">
        <v>47</v>
      </c>
      <c r="C31" s="29">
        <v>4000</v>
      </c>
      <c r="D31" s="29">
        <f>C31*0.19</f>
        <v>760</v>
      </c>
      <c r="E31" s="16">
        <f t="shared" si="2"/>
        <v>4760</v>
      </c>
      <c r="F31" s="2"/>
    </row>
    <row r="32" spans="1:6" x14ac:dyDescent="0.25">
      <c r="A32" s="8"/>
      <c r="B32" s="46" t="s">
        <v>48</v>
      </c>
      <c r="C32" s="47">
        <f>ROUND(0.9%*C55,2)</f>
        <v>115517</v>
      </c>
      <c r="D32" s="51">
        <f>ROUND(C32*0.19,2)</f>
        <v>21948.23</v>
      </c>
      <c r="E32" s="47">
        <f t="shared" si="2"/>
        <v>137465.23000000001</v>
      </c>
    </row>
    <row r="33" spans="1:5" x14ac:dyDescent="0.25">
      <c r="A33" s="31" t="s">
        <v>16</v>
      </c>
      <c r="B33" s="48" t="s">
        <v>161</v>
      </c>
      <c r="C33" s="49">
        <v>100000</v>
      </c>
      <c r="D33" s="49">
        <f t="shared" ref="D33:D38" si="3">C33*0.19</f>
        <v>19000</v>
      </c>
      <c r="E33" s="50">
        <f t="shared" si="2"/>
        <v>119000</v>
      </c>
    </row>
    <row r="34" spans="1:5" x14ac:dyDescent="0.25">
      <c r="A34" s="31" t="s">
        <v>26</v>
      </c>
      <c r="B34" s="45" t="s">
        <v>27</v>
      </c>
      <c r="C34" s="49">
        <f>SUM(C35+C38)</f>
        <v>626363</v>
      </c>
      <c r="D34" s="49">
        <f>D35+D38</f>
        <v>34200</v>
      </c>
      <c r="E34" s="50">
        <f>SUM(D34+C34)</f>
        <v>660563</v>
      </c>
    </row>
    <row r="35" spans="1:5" x14ac:dyDescent="0.25">
      <c r="A35" s="8"/>
      <c r="B35" s="46" t="s">
        <v>49</v>
      </c>
      <c r="C35" s="47">
        <f>SUM(C36:C37)</f>
        <v>606363</v>
      </c>
      <c r="D35" s="51">
        <f>SUM(D36:D37)</f>
        <v>30400</v>
      </c>
      <c r="E35" s="47">
        <f t="shared" si="2"/>
        <v>636763</v>
      </c>
    </row>
    <row r="36" spans="1:5" ht="20.399999999999999" x14ac:dyDescent="0.25">
      <c r="A36" s="8"/>
      <c r="B36" s="24" t="s">
        <v>162</v>
      </c>
      <c r="C36" s="47">
        <v>446363</v>
      </c>
      <c r="D36" s="51">
        <v>0</v>
      </c>
      <c r="E36" s="47">
        <f t="shared" si="2"/>
        <v>446363</v>
      </c>
    </row>
    <row r="37" spans="1:5" x14ac:dyDescent="0.25">
      <c r="A37" s="8"/>
      <c r="B37" s="46" t="s">
        <v>92</v>
      </c>
      <c r="C37" s="47">
        <v>160000</v>
      </c>
      <c r="D37" s="51">
        <f t="shared" si="3"/>
        <v>30400</v>
      </c>
      <c r="E37" s="47">
        <f t="shared" si="2"/>
        <v>190400</v>
      </c>
    </row>
    <row r="38" spans="1:5" x14ac:dyDescent="0.25">
      <c r="A38" s="8"/>
      <c r="B38" s="46" t="s">
        <v>148</v>
      </c>
      <c r="C38" s="47">
        <v>20000</v>
      </c>
      <c r="D38" s="51">
        <f t="shared" si="3"/>
        <v>3800</v>
      </c>
      <c r="E38" s="47">
        <f t="shared" si="2"/>
        <v>23800</v>
      </c>
    </row>
    <row r="39" spans="1:5" x14ac:dyDescent="0.25">
      <c r="A39" s="31" t="s">
        <v>28</v>
      </c>
      <c r="B39" s="12" t="s">
        <v>101</v>
      </c>
      <c r="C39" s="33">
        <f>C40+C43+C44</f>
        <v>106798.39</v>
      </c>
      <c r="D39" s="33">
        <f>ROUND(C39*0.19,2)</f>
        <v>20291.689999999999</v>
      </c>
      <c r="E39" s="19">
        <f t="shared" si="2"/>
        <v>127090.08</v>
      </c>
    </row>
    <row r="40" spans="1:5" x14ac:dyDescent="0.25">
      <c r="A40" s="8"/>
      <c r="B40" s="12" t="s">
        <v>69</v>
      </c>
      <c r="C40" s="16">
        <f>SUM(C41:C42)</f>
        <v>51057.88</v>
      </c>
      <c r="D40" s="29">
        <f>ROUND(C40*0.19,2)</f>
        <v>9701</v>
      </c>
      <c r="E40" s="16">
        <f t="shared" si="2"/>
        <v>60758.879999999997</v>
      </c>
    </row>
    <row r="41" spans="1:5" x14ac:dyDescent="0.25">
      <c r="A41" s="8"/>
      <c r="B41" s="9" t="s">
        <v>50</v>
      </c>
      <c r="C41" s="16">
        <f>ROUND(0.5%*C77,2)</f>
        <v>25528.94</v>
      </c>
      <c r="D41" s="29">
        <f>ROUND(C41*0.19,2)</f>
        <v>4850.5</v>
      </c>
      <c r="E41" s="16">
        <f t="shared" si="2"/>
        <v>30379.439999999999</v>
      </c>
    </row>
    <row r="42" spans="1:5" x14ac:dyDescent="0.25">
      <c r="A42" s="8"/>
      <c r="B42" s="12" t="s">
        <v>70</v>
      </c>
      <c r="C42" s="16">
        <f>ROUND(0.5%*C77,2)</f>
        <v>25528.94</v>
      </c>
      <c r="D42" s="29">
        <f>ROUND(C42*0.19,2)</f>
        <v>4850.5</v>
      </c>
      <c r="E42" s="16">
        <f t="shared" si="2"/>
        <v>30379.439999999999</v>
      </c>
    </row>
    <row r="43" spans="1:5" x14ac:dyDescent="0.25">
      <c r="A43" s="8"/>
      <c r="B43" s="12" t="s">
        <v>71</v>
      </c>
      <c r="C43" s="16">
        <f>ROUND(0.7%*C77,2)</f>
        <v>35740.51</v>
      </c>
      <c r="D43" s="16">
        <f>C43*0.19</f>
        <v>6790.6969000000008</v>
      </c>
      <c r="E43" s="16">
        <f t="shared" si="2"/>
        <v>42531.206900000005</v>
      </c>
    </row>
    <row r="44" spans="1:5" x14ac:dyDescent="0.25">
      <c r="A44" s="8"/>
      <c r="B44" s="12" t="s">
        <v>41</v>
      </c>
      <c r="C44" s="16">
        <v>20000</v>
      </c>
      <c r="D44" s="16">
        <f>C44*0.19</f>
        <v>3800</v>
      </c>
      <c r="E44" s="16">
        <f>D44+C44</f>
        <v>23800</v>
      </c>
    </row>
    <row r="45" spans="1:5" ht="15" customHeight="1" x14ac:dyDescent="0.25">
      <c r="A45" s="147" t="s">
        <v>72</v>
      </c>
      <c r="B45" s="147"/>
      <c r="C45" s="26">
        <f>SUM(C39+C34+C26+C23+C22+C21+C17+C33)</f>
        <v>1022678.39</v>
      </c>
      <c r="D45" s="26">
        <f t="shared" ref="D45:E45" si="4">SUM(D39+D34+D26+D23+D22+D21+D17+D33)</f>
        <v>109499.92</v>
      </c>
      <c r="E45" s="26">
        <f t="shared" si="4"/>
        <v>1132178.31</v>
      </c>
    </row>
    <row r="46" spans="1:5" ht="12" customHeight="1" x14ac:dyDescent="0.25">
      <c r="A46" s="148" t="s">
        <v>73</v>
      </c>
      <c r="B46" s="148"/>
      <c r="C46" s="148"/>
      <c r="D46" s="148"/>
      <c r="E46" s="148"/>
    </row>
    <row r="47" spans="1:5" ht="12" customHeight="1" x14ac:dyDescent="0.25">
      <c r="A47" s="31" t="s">
        <v>29</v>
      </c>
      <c r="B47" s="9" t="s">
        <v>102</v>
      </c>
      <c r="C47" s="19">
        <f>SUM(C48:C49)</f>
        <v>4978703.7700000005</v>
      </c>
      <c r="D47" s="19">
        <f>ROUND(C47*0.19,2)</f>
        <v>945953.72</v>
      </c>
      <c r="E47" s="19">
        <f>SUM(C47:D47)</f>
        <v>5924657.4900000002</v>
      </c>
    </row>
    <row r="48" spans="1:5" ht="25.2" customHeight="1" x14ac:dyDescent="0.25">
      <c r="A48" s="149"/>
      <c r="B48" s="11" t="s">
        <v>160</v>
      </c>
      <c r="C48" s="84">
        <f>'4.2.1 LUCRARI LOCALE SPITAL'!C9</f>
        <v>3491286.2700000005</v>
      </c>
      <c r="D48" s="20">
        <f>ROUND(C48*0.19,2)</f>
        <v>663344.39</v>
      </c>
      <c r="E48" s="16">
        <f t="shared" ref="E48:E54" si="5">D48+C48</f>
        <v>4154630.6600000006</v>
      </c>
    </row>
    <row r="49" spans="1:6" x14ac:dyDescent="0.25">
      <c r="A49" s="149"/>
      <c r="B49" s="9" t="s">
        <v>139</v>
      </c>
      <c r="C49" s="85">
        <f>'4.2.1 LUCRARI CONTAINER'!C9</f>
        <v>1487417.5</v>
      </c>
      <c r="D49" s="20">
        <f>ROUND(C49*0.19,2)</f>
        <v>282609.33</v>
      </c>
      <c r="E49" s="16">
        <f t="shared" si="5"/>
        <v>1770026.83</v>
      </c>
    </row>
    <row r="50" spans="1:6" x14ac:dyDescent="0.25">
      <c r="A50" s="30" t="s">
        <v>30</v>
      </c>
      <c r="B50" s="9" t="s">
        <v>93</v>
      </c>
      <c r="C50" s="86">
        <f>'4.2.1 LUCRARI LOCALE SPITAL'!C28+'4.2.1 LUCRARI CONTAINER'!C24</f>
        <v>78578.320000000007</v>
      </c>
      <c r="D50" s="20">
        <f>ROUND(C50*0.19,2)</f>
        <v>14929.88</v>
      </c>
      <c r="E50" s="16">
        <f t="shared" si="5"/>
        <v>93508.200000000012</v>
      </c>
      <c r="F50" s="21"/>
    </row>
    <row r="51" spans="1:6" x14ac:dyDescent="0.25">
      <c r="A51" s="30" t="s">
        <v>31</v>
      </c>
      <c r="B51" s="9" t="s">
        <v>94</v>
      </c>
      <c r="C51" s="86">
        <f>'4.2.1 LUCRARI LOCALE SPITAL'!C33+'4.2.1 LUCRARI CONTAINER'!C29</f>
        <v>523855.44</v>
      </c>
      <c r="D51" s="20">
        <f>ROUND(C51*0.19,2)</f>
        <v>99532.53</v>
      </c>
      <c r="E51" s="16">
        <f t="shared" si="5"/>
        <v>623387.97</v>
      </c>
      <c r="F51" s="151"/>
    </row>
    <row r="52" spans="1:6" x14ac:dyDescent="0.25">
      <c r="A52" s="30" t="s">
        <v>32</v>
      </c>
      <c r="B52" s="9" t="s">
        <v>95</v>
      </c>
      <c r="C52" s="86">
        <f>'4.2.1 LUCRARI LOCALE SPITAL'!C37+'4.2.1 LUCRARI CONTAINER'!C33</f>
        <v>0</v>
      </c>
      <c r="D52" s="20">
        <f t="shared" ref="D52:D53" si="6">ROUND(C52*0.19,2)</f>
        <v>0</v>
      </c>
      <c r="E52" s="16">
        <f t="shared" si="5"/>
        <v>0</v>
      </c>
      <c r="F52" s="151"/>
    </row>
    <row r="53" spans="1:6" x14ac:dyDescent="0.25">
      <c r="A53" s="30" t="s">
        <v>33</v>
      </c>
      <c r="B53" s="9" t="s">
        <v>146</v>
      </c>
      <c r="C53" s="86">
        <f>'4.2.1 LUCRARI LOCALE SPITAL'!C38+'4.2.1 LUCRARI CONTAINER'!C34</f>
        <v>6715378.1699999999</v>
      </c>
      <c r="D53" s="20">
        <f t="shared" si="6"/>
        <v>1275921.8500000001</v>
      </c>
      <c r="E53" s="16">
        <f t="shared" si="5"/>
        <v>7991300.0199999996</v>
      </c>
      <c r="F53" s="22"/>
    </row>
    <row r="54" spans="1:6" x14ac:dyDescent="0.25">
      <c r="A54" s="30" t="s">
        <v>34</v>
      </c>
      <c r="B54" s="9" t="s">
        <v>96</v>
      </c>
      <c r="C54" s="86">
        <f>'4.2.1 LUCRARI LOCALE SPITAL'!C44</f>
        <v>538706.68000000005</v>
      </c>
      <c r="D54" s="20">
        <f>ROUND(C54*0.19,2)</f>
        <v>102354.27</v>
      </c>
      <c r="E54" s="16">
        <f t="shared" si="5"/>
        <v>641060.95000000007</v>
      </c>
      <c r="F54" s="2"/>
    </row>
    <row r="55" spans="1:6" ht="12" customHeight="1" x14ac:dyDescent="0.25">
      <c r="A55" s="155" t="s">
        <v>74</v>
      </c>
      <c r="B55" s="156"/>
      <c r="C55" s="23">
        <f>SUM(C47+C50+C51+C52+C53+C54)</f>
        <v>12835222.380000001</v>
      </c>
      <c r="D55" s="23">
        <f>SUM(D47+D50+D51+D52+D53+D54)</f>
        <v>2438692.25</v>
      </c>
      <c r="E55" s="23">
        <f>SUM(E47+E50+E51+E52+E53+E54)</f>
        <v>15273914.629999999</v>
      </c>
    </row>
    <row r="56" spans="1:6" ht="12" customHeight="1" x14ac:dyDescent="0.25">
      <c r="A56" s="152" t="s">
        <v>75</v>
      </c>
      <c r="B56" s="153"/>
      <c r="C56" s="153"/>
      <c r="D56" s="153"/>
      <c r="E56" s="154"/>
      <c r="F56" s="2"/>
    </row>
    <row r="57" spans="1:6" x14ac:dyDescent="0.25">
      <c r="A57" s="31" t="s">
        <v>35</v>
      </c>
      <c r="B57" s="12" t="s">
        <v>103</v>
      </c>
      <c r="C57" s="19">
        <f>SUM(C58:C59)</f>
        <v>48505.67</v>
      </c>
      <c r="D57" s="19">
        <f>ROUND(C57*0.19,2)</f>
        <v>9216.08</v>
      </c>
      <c r="E57" s="19">
        <f>D57+C57</f>
        <v>57721.75</v>
      </c>
    </row>
    <row r="58" spans="1:6" x14ac:dyDescent="0.25">
      <c r="A58" s="8"/>
      <c r="B58" s="12" t="s">
        <v>76</v>
      </c>
      <c r="C58" s="16">
        <f>ROUND(0.3%*C55,2)</f>
        <v>38505.67</v>
      </c>
      <c r="D58" s="16">
        <f>ROUND(C58*0.19,2)</f>
        <v>7316.08</v>
      </c>
      <c r="E58" s="16">
        <f>D58+C58</f>
        <v>45821.75</v>
      </c>
    </row>
    <row r="59" spans="1:6" x14ac:dyDescent="0.25">
      <c r="A59" s="8"/>
      <c r="B59" s="12" t="s">
        <v>77</v>
      </c>
      <c r="C59" s="16">
        <v>10000</v>
      </c>
      <c r="D59" s="16">
        <f t="shared" ref="D59:D67" si="7">C59*0.19</f>
        <v>1900</v>
      </c>
      <c r="E59" s="16">
        <f>D59+C59</f>
        <v>11900</v>
      </c>
    </row>
    <row r="60" spans="1:6" x14ac:dyDescent="0.25">
      <c r="A60" s="31" t="s">
        <v>36</v>
      </c>
      <c r="B60" s="12" t="s">
        <v>104</v>
      </c>
      <c r="C60" s="19">
        <f>SUM(C61:C65)</f>
        <v>107221.54999999999</v>
      </c>
      <c r="D60" s="19">
        <f>SUM(D61:D65)</f>
        <v>9701</v>
      </c>
      <c r="E60" s="19">
        <f>SUM(E61:E65)</f>
        <v>116922.54999999999</v>
      </c>
    </row>
    <row r="61" spans="1:6" x14ac:dyDescent="0.25">
      <c r="A61" s="8"/>
      <c r="B61" s="12" t="s">
        <v>78</v>
      </c>
      <c r="C61" s="16">
        <v>0</v>
      </c>
      <c r="D61" s="16">
        <f t="shared" si="7"/>
        <v>0</v>
      </c>
      <c r="E61" s="16">
        <f>D61+C61</f>
        <v>0</v>
      </c>
    </row>
    <row r="62" spans="1:6" ht="21.6" x14ac:dyDescent="0.25">
      <c r="A62" s="8"/>
      <c r="B62" s="9" t="s">
        <v>51</v>
      </c>
      <c r="C62" s="16">
        <f>ROUND(0.5%*C77,2)</f>
        <v>25528.94</v>
      </c>
      <c r="D62" s="16">
        <v>0</v>
      </c>
      <c r="E62" s="16">
        <f t="shared" ref="E62:E67" si="8">D62+C62</f>
        <v>25528.94</v>
      </c>
    </row>
    <row r="63" spans="1:6" ht="32.4" x14ac:dyDescent="0.25">
      <c r="A63" s="10"/>
      <c r="B63" s="9" t="s">
        <v>52</v>
      </c>
      <c r="C63" s="16">
        <f>ROUND(0.1%*C77,2)</f>
        <v>5105.79</v>
      </c>
      <c r="D63" s="16">
        <v>0</v>
      </c>
      <c r="E63" s="16">
        <f t="shared" si="8"/>
        <v>5105.79</v>
      </c>
    </row>
    <row r="64" spans="1:6" ht="21.6" x14ac:dyDescent="0.25">
      <c r="A64" s="8"/>
      <c r="B64" s="9" t="s">
        <v>53</v>
      </c>
      <c r="C64" s="16">
        <f>ROUND(0.5%*C77,2)</f>
        <v>25528.94</v>
      </c>
      <c r="D64" s="16">
        <v>0</v>
      </c>
      <c r="E64" s="16">
        <f t="shared" si="8"/>
        <v>25528.94</v>
      </c>
    </row>
    <row r="65" spans="1:6" ht="13.2" customHeight="1" x14ac:dyDescent="0.25">
      <c r="A65" s="87"/>
      <c r="B65" s="88" t="s">
        <v>79</v>
      </c>
      <c r="C65" s="89">
        <f>ROUND(1%*C77,2)</f>
        <v>51057.88</v>
      </c>
      <c r="D65" s="89">
        <f>ROUND(C65*0.19,2)</f>
        <v>9701</v>
      </c>
      <c r="E65" s="89">
        <f t="shared" si="8"/>
        <v>60758.879999999997</v>
      </c>
    </row>
    <row r="66" spans="1:6" x14ac:dyDescent="0.25">
      <c r="A66" s="90" t="s">
        <v>37</v>
      </c>
      <c r="B66" s="91" t="s">
        <v>91</v>
      </c>
      <c r="C66" s="92">
        <f>ROUND(10%*C77,2)</f>
        <v>510578.78</v>
      </c>
      <c r="D66" s="92">
        <f>ROUND(C66*0.19,2)</f>
        <v>97009.97</v>
      </c>
      <c r="E66" s="92">
        <f t="shared" si="8"/>
        <v>607588.75</v>
      </c>
    </row>
    <row r="67" spans="1:6" x14ac:dyDescent="0.25">
      <c r="A67" s="90" t="s">
        <v>38</v>
      </c>
      <c r="B67" s="93" t="s">
        <v>105</v>
      </c>
      <c r="C67" s="92">
        <v>45000</v>
      </c>
      <c r="D67" s="92">
        <f t="shared" si="7"/>
        <v>8550</v>
      </c>
      <c r="E67" s="92">
        <f t="shared" si="8"/>
        <v>53550</v>
      </c>
    </row>
    <row r="68" spans="1:6" ht="12" customHeight="1" x14ac:dyDescent="0.25">
      <c r="A68" s="142" t="s">
        <v>80</v>
      </c>
      <c r="B68" s="143"/>
      <c r="C68" s="94">
        <f>SUM(C60+C57+C66+C67)</f>
        <v>711306</v>
      </c>
      <c r="D68" s="94">
        <f>SUM(D60+D57+D66+D67)</f>
        <v>124477.05</v>
      </c>
      <c r="E68" s="94">
        <f>SUM(E60+E57+E66+E67)</f>
        <v>835783.05</v>
      </c>
    </row>
    <row r="69" spans="1:6" ht="12" customHeight="1" x14ac:dyDescent="0.25">
      <c r="A69" s="144" t="s">
        <v>81</v>
      </c>
      <c r="B69" s="145"/>
      <c r="C69" s="145"/>
      <c r="D69" s="145"/>
      <c r="E69" s="146"/>
    </row>
    <row r="70" spans="1:6" ht="12" customHeight="1" x14ac:dyDescent="0.25">
      <c r="A70" s="90" t="s">
        <v>39</v>
      </c>
      <c r="B70" s="88" t="s">
        <v>106</v>
      </c>
      <c r="C70" s="89">
        <v>3000</v>
      </c>
      <c r="D70" s="89">
        <f>C70*0.19</f>
        <v>570</v>
      </c>
      <c r="E70" s="89">
        <f>D70+C70</f>
        <v>3570</v>
      </c>
      <c r="F70" s="150"/>
    </row>
    <row r="71" spans="1:6" ht="12" customHeight="1" x14ac:dyDescent="0.25">
      <c r="A71" s="90" t="s">
        <v>40</v>
      </c>
      <c r="B71" s="88" t="s">
        <v>107</v>
      </c>
      <c r="C71" s="89">
        <v>10000</v>
      </c>
      <c r="D71" s="89">
        <f>C71*0.19</f>
        <v>1900</v>
      </c>
      <c r="E71" s="89">
        <f>D71+C71</f>
        <v>11900</v>
      </c>
      <c r="F71" s="150"/>
    </row>
    <row r="72" spans="1:6" ht="12" customHeight="1" x14ac:dyDescent="0.25">
      <c r="A72" s="142" t="s">
        <v>82</v>
      </c>
      <c r="B72" s="143"/>
      <c r="C72" s="94">
        <f>C71+C70</f>
        <v>13000</v>
      </c>
      <c r="D72" s="94">
        <f>D71+D70</f>
        <v>2470</v>
      </c>
      <c r="E72" s="94">
        <f>E71+E70</f>
        <v>15470</v>
      </c>
      <c r="F72" s="22"/>
    </row>
    <row r="73" spans="1:6" s="25" customFormat="1" ht="20.399999999999999" x14ac:dyDescent="0.25">
      <c r="A73" s="95" t="s">
        <v>86</v>
      </c>
      <c r="B73" s="96" t="s">
        <v>87</v>
      </c>
      <c r="C73" s="97">
        <f>ROUND(0.25*(C9+C10+C11+C15+C17+C21+C26+C34+C39+C55+C58),2)</f>
        <v>3451601.61</v>
      </c>
      <c r="D73" s="96">
        <f>ROUND(C73*0.19,2)</f>
        <v>655804.31000000006</v>
      </c>
      <c r="E73" s="98">
        <f>C73+D73</f>
        <v>4107405.92</v>
      </c>
      <c r="F73" s="34"/>
    </row>
    <row r="74" spans="1:6" s="25" customFormat="1" ht="20.399999999999999" x14ac:dyDescent="0.25">
      <c r="A74" s="95" t="s">
        <v>88</v>
      </c>
      <c r="B74" s="96" t="s">
        <v>89</v>
      </c>
      <c r="C74" s="97">
        <v>0</v>
      </c>
      <c r="D74" s="96">
        <f>C74*0.19</f>
        <v>0</v>
      </c>
      <c r="E74" s="98">
        <f>C74+D74</f>
        <v>0</v>
      </c>
      <c r="F74" s="34"/>
    </row>
    <row r="75" spans="1:6" s="25" customFormat="1" ht="12" customHeight="1" thickBot="1" x14ac:dyDescent="0.3">
      <c r="A75" s="136" t="s">
        <v>90</v>
      </c>
      <c r="B75" s="137"/>
      <c r="C75" s="99">
        <f>C73+C74</f>
        <v>3451601.61</v>
      </c>
      <c r="D75" s="99">
        <f>D73+D74</f>
        <v>655804.31000000006</v>
      </c>
      <c r="E75" s="100">
        <f>E73+E74</f>
        <v>4107405.92</v>
      </c>
      <c r="F75" s="34"/>
    </row>
    <row r="76" spans="1:6" ht="12" customHeight="1" x14ac:dyDescent="0.25">
      <c r="A76" s="140" t="s">
        <v>85</v>
      </c>
      <c r="B76" s="141"/>
      <c r="C76" s="101">
        <f>SUM(C72+C68+C55+C45+C15+C12+C75)</f>
        <v>18043808.380000003</v>
      </c>
      <c r="D76" s="101">
        <f>SUM(D72+D68+D55+D45+D15+D12+D75)</f>
        <v>3332843.53</v>
      </c>
      <c r="E76" s="101">
        <f>SUM(E72+E68+E55+E45+E15+E12+E75)</f>
        <v>21376651.909999996</v>
      </c>
      <c r="F76" s="22"/>
    </row>
    <row r="77" spans="1:6" ht="12" customHeight="1" x14ac:dyDescent="0.25">
      <c r="A77" s="138" t="s">
        <v>83</v>
      </c>
      <c r="B77" s="139"/>
      <c r="C77" s="102">
        <f>C9+C10+C11+C14+C47+C50+C58</f>
        <v>5105787.7600000007</v>
      </c>
      <c r="D77" s="102">
        <f>D9+D10+D11+D14+D47+D50+D58</f>
        <v>970099.67999999993</v>
      </c>
      <c r="E77" s="102">
        <f>D77+C77</f>
        <v>6075887.4400000004</v>
      </c>
    </row>
    <row r="80" spans="1:6" ht="25.5" customHeight="1" x14ac:dyDescent="0.25">
      <c r="A80" s="112" t="s">
        <v>153</v>
      </c>
      <c r="B80" s="113"/>
      <c r="C80" s="113"/>
      <c r="D80" s="113"/>
      <c r="E80" s="113"/>
    </row>
    <row r="81" spans="1:5" ht="55.95" customHeight="1" x14ac:dyDescent="0.25">
      <c r="A81" s="108" t="s">
        <v>174</v>
      </c>
      <c r="B81" s="109"/>
      <c r="C81" s="109"/>
      <c r="D81" s="109"/>
      <c r="E81" s="109"/>
    </row>
    <row r="82" spans="1:5" ht="13.2" customHeight="1" x14ac:dyDescent="0.25">
      <c r="A82" s="108"/>
      <c r="B82" s="109"/>
      <c r="C82" s="109"/>
      <c r="D82" s="109"/>
      <c r="E82" s="109"/>
    </row>
  </sheetData>
  <mergeCells count="25">
    <mergeCell ref="A4:F4"/>
    <mergeCell ref="A3:E3"/>
    <mergeCell ref="A2:F2"/>
    <mergeCell ref="A1:E1"/>
    <mergeCell ref="A16:E16"/>
    <mergeCell ref="A15:B15"/>
    <mergeCell ref="A13:E13"/>
    <mergeCell ref="A12:B12"/>
    <mergeCell ref="A7:E7"/>
    <mergeCell ref="F70:F71"/>
    <mergeCell ref="F51:F52"/>
    <mergeCell ref="A68:B68"/>
    <mergeCell ref="A56:E56"/>
    <mergeCell ref="A55:B55"/>
    <mergeCell ref="A72:B72"/>
    <mergeCell ref="A69:E69"/>
    <mergeCell ref="A80:E80"/>
    <mergeCell ref="A45:B45"/>
    <mergeCell ref="A46:E46"/>
    <mergeCell ref="A48:A49"/>
    <mergeCell ref="A81:E81"/>
    <mergeCell ref="A82:E82"/>
    <mergeCell ref="A75:B75"/>
    <mergeCell ref="A77:B77"/>
    <mergeCell ref="A76:B76"/>
  </mergeCells>
  <pageMargins left="0.7" right="0.7" top="0.75" bottom="0.75" header="0.3" footer="0.3"/>
  <pageSetup paperSize="9" orientation="portrait" copies="3" r:id="rId1"/>
  <headerFooter>
    <oddHeader>&amp;LProiectant : 9H BIROU ARHITECTURA S.R.L.
Beneficiar: SPITALUL DE RECUPERARE BRADET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4.2.1 LUCRARI LOCALE SPITAL</vt:lpstr>
      <vt:lpstr>4.2.1 LUCRARI CONTAINER</vt:lpstr>
      <vt:lpstr>GENERAL</vt:lpstr>
      <vt:lpstr>GENERAL!Print_Area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DG HG907 final.xlsm</dc:title>
  <dc:creator>PC</dc:creator>
  <cp:lastModifiedBy>Radu</cp:lastModifiedBy>
  <cp:lastPrinted>2025-01-29T18:56:11Z</cp:lastPrinted>
  <dcterms:created xsi:type="dcterms:W3CDTF">2021-10-10T05:18:43Z</dcterms:created>
  <dcterms:modified xsi:type="dcterms:W3CDTF">2025-01-29T18:56:48Z</dcterms:modified>
</cp:coreProperties>
</file>