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28755" windowHeight="12600"/>
  </bookViews>
  <sheets>
    <sheet name="19.12.2024" sheetId="1" r:id="rId1"/>
  </sheets>
  <externalReferences>
    <externalReference r:id="rId2"/>
  </externalReferences>
  <definedNames>
    <definedName name="_xlnm._FilterDatabase" localSheetId="0" hidden="1">'19.12.2024'!$A$5:$BI$572</definedName>
    <definedName name="_xlnm.Print_Area" localSheetId="0">'19.12.2024'!$A$1:$BI$595</definedName>
    <definedName name="_xlnm.Print_Titles" localSheetId="0">'19.12.2024'!$5:$7</definedName>
  </definedNames>
  <calcPr calcId="125725"/>
</workbook>
</file>

<file path=xl/calcChain.xml><?xml version="1.0" encoding="utf-8"?>
<calcChain xmlns="http://schemas.openxmlformats.org/spreadsheetml/2006/main">
  <c r="E159" i="1"/>
  <c r="E571" l="1"/>
  <c r="E568"/>
  <c r="E564"/>
  <c r="E562"/>
  <c r="E561" s="1"/>
  <c r="E560" s="1"/>
  <c r="E558"/>
  <c r="E557" s="1"/>
  <c r="E556" s="1"/>
  <c r="E555"/>
  <c r="E550" s="1"/>
  <c r="E548"/>
  <c r="E547" s="1"/>
  <c r="E546"/>
  <c r="E545" s="1"/>
  <c r="E542"/>
  <c r="E535"/>
  <c r="E532"/>
  <c r="E529"/>
  <c r="E526"/>
  <c r="E521"/>
  <c r="E517"/>
  <c r="E516"/>
  <c r="E515" s="1"/>
  <c r="E512" s="1"/>
  <c r="E513"/>
  <c r="E510"/>
  <c r="E509" s="1"/>
  <c r="E505"/>
  <c r="E500"/>
  <c r="E498"/>
  <c r="E491"/>
  <c r="E489"/>
  <c r="E488" s="1"/>
  <c r="E485"/>
  <c r="E477"/>
  <c r="E472"/>
  <c r="E467"/>
  <c r="E464"/>
  <c r="E463" s="1"/>
  <c r="E449"/>
  <c r="E445"/>
  <c r="E430"/>
  <c r="E406"/>
  <c r="E404"/>
  <c r="E400"/>
  <c r="E396"/>
  <c r="E390"/>
  <c r="E389"/>
  <c r="E387"/>
  <c r="E367"/>
  <c r="E343"/>
  <c r="E337"/>
  <c r="E336" s="1"/>
  <c r="E334"/>
  <c r="E322"/>
  <c r="E310"/>
  <c r="E304"/>
  <c r="E285"/>
  <c r="E281"/>
  <c r="E278" s="1"/>
  <c r="E279"/>
  <c r="E276"/>
  <c r="E274"/>
  <c r="E270"/>
  <c r="E269" s="1"/>
  <c r="E267"/>
  <c r="E266" s="1"/>
  <c r="E253"/>
  <c r="E249"/>
  <c r="E248" s="1"/>
  <c r="E233"/>
  <c r="E232"/>
  <c r="E230" s="1"/>
  <c r="E215"/>
  <c r="E213"/>
  <c r="E173"/>
  <c r="E168"/>
  <c r="E165"/>
  <c r="E162"/>
  <c r="E160"/>
  <c r="E157"/>
  <c r="E156" s="1"/>
  <c r="E154"/>
  <c r="E141"/>
  <c r="E138" s="1"/>
  <c r="E135"/>
  <c r="E133"/>
  <c r="E131"/>
  <c r="E130"/>
  <c r="E127"/>
  <c r="E126"/>
  <c r="E125"/>
  <c r="E124"/>
  <c r="E123"/>
  <c r="E118"/>
  <c r="E114"/>
  <c r="E78"/>
  <c r="E76"/>
  <c r="E74"/>
  <c r="E73" s="1"/>
  <c r="E72"/>
  <c r="E71" s="1"/>
  <c r="E61"/>
  <c r="E59"/>
  <c r="E51"/>
  <c r="E46"/>
  <c r="E39"/>
  <c r="E35"/>
  <c r="E25"/>
  <c r="E24"/>
  <c r="E21"/>
  <c r="E12"/>
  <c r="E10" s="1"/>
  <c r="E273" l="1"/>
  <c r="E386"/>
  <c r="E567"/>
  <c r="E566" s="1"/>
  <c r="E56"/>
  <c r="E50" s="1"/>
  <c r="E559"/>
  <c r="E122"/>
  <c r="E15"/>
  <c r="E287"/>
  <c r="E284" s="1"/>
  <c r="E129"/>
  <c r="E121" s="1"/>
  <c r="E471"/>
  <c r="E470" s="1"/>
  <c r="E402"/>
  <c r="E342" s="1"/>
  <c r="E75"/>
  <c r="E70"/>
  <c r="E167"/>
  <c r="E520"/>
  <c r="E519" s="1"/>
  <c r="E448"/>
  <c r="E11"/>
  <c r="E252" l="1"/>
  <c r="E137"/>
  <c r="E14"/>
  <c r="E341"/>
  <c r="E339" s="1"/>
  <c r="E9" l="1"/>
  <c r="E8" s="1"/>
  <c r="G7" s="1"/>
</calcChain>
</file>

<file path=xl/sharedStrings.xml><?xml version="1.0" encoding="utf-8"?>
<sst xmlns="http://schemas.openxmlformats.org/spreadsheetml/2006/main" count="1072" uniqueCount="501">
  <si>
    <t xml:space="preserve"> JUDETUL ARGES</t>
  </si>
  <si>
    <t>Anexa 1b        H.C.J. nr.              / 19.12.2024</t>
  </si>
  <si>
    <t>LISTA pozitiei  "Alte cheltuieli de investitii" defalcata pe categorii de bunuri pe anul 2024</t>
  </si>
  <si>
    <t>mii lei</t>
  </si>
  <si>
    <t>UM</t>
  </si>
  <si>
    <t>Cant.</t>
  </si>
  <si>
    <t>Valoare</t>
  </si>
  <si>
    <t xml:space="preserve">               TOTAL - TITLUL 70 CHELTUIELI DE CAPITAL</t>
  </si>
  <si>
    <t>a. ACHIZITII  DE IMOBILE</t>
  </si>
  <si>
    <t xml:space="preserve">ASISTENTA SOCIALA </t>
  </si>
  <si>
    <t>68.02</t>
  </si>
  <si>
    <t>Directia Generala de Asistenta Sociala si Protectia Copilului Arges (PIN)</t>
  </si>
  <si>
    <t xml:space="preserve">Centru de criza  pentru persoane adulte cu dizabilitati </t>
  </si>
  <si>
    <t>buc.</t>
  </si>
  <si>
    <t>b. DOTARI INDEPENDENTE</t>
  </si>
  <si>
    <t>AUTORITATI EXECUTIVE</t>
  </si>
  <si>
    <t>51.02</t>
  </si>
  <si>
    <t>Sistem desktop  PC</t>
  </si>
  <si>
    <t>Laptop</t>
  </si>
  <si>
    <t>Licenta Windows 1164 biti</t>
  </si>
  <si>
    <t xml:space="preserve">Licenta  Windows </t>
  </si>
  <si>
    <t xml:space="preserve">Licenta Microsoft Office </t>
  </si>
  <si>
    <t>Licenta Microsoft Windows 11 PRO OEM</t>
  </si>
  <si>
    <t>Licenta Microsoft Office 2021 Home and Business OEM</t>
  </si>
  <si>
    <t>Solutie Hub intern - portal digital integrat</t>
  </si>
  <si>
    <t>Sistem Desktop PC ( cu monitor )</t>
  </si>
  <si>
    <t>Sistem Desktop PC ( fara monitor )</t>
  </si>
  <si>
    <t>Drug test +teste</t>
  </si>
  <si>
    <t>Simulator auto</t>
  </si>
  <si>
    <t>Software simulator auto</t>
  </si>
  <si>
    <t>Sistem control acces compus din: bariera auto, brat bariera auto, receptor radio, telecomenzi radio</t>
  </si>
  <si>
    <t>Sistem de supraveghere pentru bariera auto</t>
  </si>
  <si>
    <t>Sistem de supraveghere pentru sala de audiente</t>
  </si>
  <si>
    <t>Servicii de verificare tehnica a documentatiei aferenta obiectivul de investitii "Cresterea eficientei energetice - Centrul Scolar de Educatie Inclusiva Sfantul Stelian, corp C1, Costesti, judetul Arges"</t>
  </si>
  <si>
    <t>Router</t>
  </si>
  <si>
    <t>Achiziție microbuze destinate transportului elevilor din Județul Argeș prin finanțare acordată de AFM</t>
  </si>
  <si>
    <t>DIRECTIA JUDETEANA PENTRU EVIDENTA PERSOANELOR PITESTI</t>
  </si>
  <si>
    <t>54.02</t>
  </si>
  <si>
    <t>Licenta Microsoft Office Professional</t>
  </si>
  <si>
    <t>CENTRUL MILITAR JUDETEAN ARGES</t>
  </si>
  <si>
    <t>60.02</t>
  </si>
  <si>
    <t>Caseta luminoasa - birou informare recrutare</t>
  </si>
  <si>
    <t>Caseta luminoasa Centrul Militar Judetean</t>
  </si>
  <si>
    <t xml:space="preserve">Licenta Microsoft Windows 11 PRO+Office 2021 </t>
  </si>
  <si>
    <t>Complet statie de lucru cu cititor de smart - card</t>
  </si>
  <si>
    <t>Sistem control acces</t>
  </si>
  <si>
    <t>Sistem alarma si geamuri antiefractie</t>
  </si>
  <si>
    <t>STRUCTURA TERITORIALA PENTRU PROBLEME SPECIALE ARGES</t>
  </si>
  <si>
    <t>Sistem antiefractie</t>
  </si>
  <si>
    <t>Sistem monitorizare video TVCI</t>
  </si>
  <si>
    <t>ORDINE PUBLICA SI SIGURANTA NATIONALA</t>
  </si>
  <si>
    <t>61.02</t>
  </si>
  <si>
    <t>SERVICIUL PUBLIC JUDETEAN SALVAMONT ARGES</t>
  </si>
  <si>
    <t xml:space="preserve">Sistem de avertizare luminoasă și acustică </t>
  </si>
  <si>
    <t xml:space="preserve">Rucsaci de avalanșă </t>
  </si>
  <si>
    <t xml:space="preserve">Dispozitiv monitorizare funcții vitale </t>
  </si>
  <si>
    <t xml:space="preserve">Centrală termică electrică 27kw </t>
  </si>
  <si>
    <t>INSPECTORATUL PENTRU SITUATII DE URGENTA ARGES</t>
  </si>
  <si>
    <t>Autospecială suport logistic  3,5 tone</t>
  </si>
  <si>
    <t>Cisterna pentru transport apa  min. 5 mii litri</t>
  </si>
  <si>
    <t>Platformă transport vehicule avariate</t>
  </si>
  <si>
    <t xml:space="preserve">UTV șenilată cu remorcă proprie </t>
  </si>
  <si>
    <t>Sonar subacvatic digital</t>
  </si>
  <si>
    <t>Corturi 8 x 4m</t>
  </si>
  <si>
    <t>Pătură ignifugă auto</t>
  </si>
  <si>
    <t>Dispozitiv punere în siguranță autovehicul electric</t>
  </si>
  <si>
    <t>Lance stingere acumulatori vehicul electric</t>
  </si>
  <si>
    <t>Statii de lucru tip Desktop</t>
  </si>
  <si>
    <t>Monitoare pentru statii de lucru tip desktop</t>
  </si>
  <si>
    <t>Sisteme control acces cu dublu sens</t>
  </si>
  <si>
    <t>Sistem de alarma antiefractie si incendiu</t>
  </si>
  <si>
    <t>INVATAMANT</t>
  </si>
  <si>
    <t>65.02</t>
  </si>
  <si>
    <t>Gradinita Speciala "Sf. Elena" Pitesti</t>
  </si>
  <si>
    <t>Microbuz</t>
  </si>
  <si>
    <t>Centrul Scolar de Educatie Incluziva "Sf. Nicolae" Campulung</t>
  </si>
  <si>
    <t>CULTURA, RECREERE SI RELIGIE</t>
  </si>
  <si>
    <t>67.02</t>
  </si>
  <si>
    <t>CENTRUL JUDETEAN DE CULTURA SI ARTE ARGES</t>
  </si>
  <si>
    <t>Aparat foto cu doua obiective profesionale</t>
  </si>
  <si>
    <t>TEATRUL "AL. DAVILA" PITESTI</t>
  </si>
  <si>
    <t>Sistem iluminat scenă Sala Așchiuță</t>
  </si>
  <si>
    <t>Sistem sonorizare scenă Sala Așchiuță</t>
  </si>
  <si>
    <t>Sistem mecanică scenă Sala Așchiuță</t>
  </si>
  <si>
    <t>Sistem intercom Sala Așchiuță</t>
  </si>
  <si>
    <t>Sistem iluminat scenă Grădina de Vară</t>
  </si>
  <si>
    <t>Sistem sonorizare scenă Grădina de Vară</t>
  </si>
  <si>
    <t>Sistem schelă lumini scenă Grădina de Vară</t>
  </si>
  <si>
    <t>Orgă-Sintetizator</t>
  </si>
  <si>
    <t>Chitară bass</t>
  </si>
  <si>
    <t>Chitară electrică și amplificator</t>
  </si>
  <si>
    <t>Trombon tenor</t>
  </si>
  <si>
    <t>Trompetă Bb I</t>
  </si>
  <si>
    <t>Trompetă Bb II</t>
  </si>
  <si>
    <t>Saxofon tenor Bb I</t>
  </si>
  <si>
    <t>Saxofon tenor Bb II</t>
  </si>
  <si>
    <t>Saxofon sopran Bb I</t>
  </si>
  <si>
    <t>Pian electric</t>
  </si>
  <si>
    <t>Set percuție(tobă de scenă, cinele, protecție tobă_</t>
  </si>
  <si>
    <t>Cărucior pupitre pro</t>
  </si>
  <si>
    <t>Totem exterior 2 fețe</t>
  </si>
  <si>
    <t>x</t>
  </si>
  <si>
    <t>Laptop grafică</t>
  </si>
  <si>
    <t>Sistem înregistrare (monitoare de teren)</t>
  </si>
  <si>
    <t>Obiectiv wide</t>
  </si>
  <si>
    <t>Kit suport fundal Croma</t>
  </si>
  <si>
    <t>Dispozitiv Filmat Wide scenă</t>
  </si>
  <si>
    <t>Laptop business</t>
  </si>
  <si>
    <t>Dispozitiv stocare imagini arhivă</t>
  </si>
  <si>
    <t>UPS</t>
  </si>
  <si>
    <t>Switch 24-48 porturi rack</t>
  </si>
  <si>
    <t>Mașină de fum tip ceață</t>
  </si>
  <si>
    <t>Sistem lumini pentru deplasare</t>
  </si>
  <si>
    <t>Sistem ecran Led-100 mp</t>
  </si>
  <si>
    <t>Proiector tip profile LED ColourSource Spot-Zoom 25-50</t>
  </si>
  <si>
    <t>Proiector tip profile LED ColourSource Spot-Zoom 15-30</t>
  </si>
  <si>
    <t>BIBLIOTECA JUDETEANA " DINICU GOLESCU" PITESTI</t>
  </si>
  <si>
    <t>Sistem de supraveghere video</t>
  </si>
  <si>
    <t xml:space="preserve">Licente Office 2021 Pro Plus </t>
  </si>
  <si>
    <t>Aparat foto cu obiectiv</t>
  </si>
  <si>
    <t>MUZEUL VITICULTURII SI POMICULTURII GOLESTI</t>
  </si>
  <si>
    <t>Motocoasa</t>
  </si>
  <si>
    <t>Drujba</t>
  </si>
  <si>
    <t xml:space="preserve">Centru de zi pentru persoane adulte cu dizabilitati Dragolesti </t>
  </si>
  <si>
    <t xml:space="preserve">Centru respiro pentru persoane adulte cu dizabilitati </t>
  </si>
  <si>
    <t xml:space="preserve">Locuinte protejate - Siguranta si Ingrijire Arges </t>
  </si>
  <si>
    <t>Camin Persoane Varstnice Mozaceni</t>
  </si>
  <si>
    <t>Centrală termică electrică</t>
  </si>
  <si>
    <t>UNITATEA DE ASISTENTA MEDICO SOCIALA SUICI</t>
  </si>
  <si>
    <t>Masina de spalat industriala 50-60 kg</t>
  </si>
  <si>
    <t>Paturi tip spital</t>
  </si>
  <si>
    <t>Marmita</t>
  </si>
  <si>
    <t>Unitatea de Asistenta Medico-Sociala Dedulesti</t>
  </si>
  <si>
    <t>Masina de spalat rufe 23-25 kg</t>
  </si>
  <si>
    <t>TRANSPORTURI</t>
  </si>
  <si>
    <t>84.02</t>
  </si>
  <si>
    <t xml:space="preserve">Imprastietor material antiderapant </t>
  </si>
  <si>
    <t>c. CHELTUIELI AFERENTE STUDIILOR DE PREFEZABILITATE, FEZABILITATE, A PROIECTELOR SI ALTOR STUDII AFERENTE OBIECTIVELOR DE INVESTITII</t>
  </si>
  <si>
    <t>Servicii de elaborare a hartilor de risc natural pentru cutremure si alunecari de teren</t>
  </si>
  <si>
    <t>Servicii de Expertiza tehnica pentru imobilul situat in municipiul Pitesti, strada Costache Negri, nr.28, Punctul "Automobil Clubul Roman", judetul Arges</t>
  </si>
  <si>
    <t>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</si>
  <si>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Servicii de elaborare Tema de proiectare, Documentatii obtinere avize/acorduri si D.A.L.I. la obiectivul de investitii " Lucrari de executie a legaturilor intre corpul nou construit (S+P+4E) si cladirea existenta a Spitalului Judetean de Urgenta Pitesti"</t>
  </si>
  <si>
    <t>Expertiza tehnica, studii si Documentatia de Avizare a Lucrarilor de Interventie pentru obiectivul de investitii " Reabilitarea, conservarea si punerea in valoare a Castrului Roman Jidava (Jidova)"</t>
  </si>
  <si>
    <t>Prestarea serviciilor de verificare a DALI (studii de specialitate, documentatii pentru avize si acorduri solicitate prin CU), P.T. si D.E. pentru "Reabilitarea, conservarea si punerea in valoare a Castrului Roman Jidava (Jidova)</t>
  </si>
  <si>
    <t>Studii ( topografic, geotehnic istoric, dendrologic), documentatii tehnice pentru obtinere avize, DALI, pentru obiectivul de investitii : " Conservarea si punerea in valoare in situ a  Schitului Buliga "</t>
  </si>
  <si>
    <t>Studii ( topografic, geotehnic istoric, dendrologic), documentatii tehnice pentru obtinere avize, DALI, pentru obiectivul de investitii : "Amenajarea spatiilor adiacente - curte interioara si drum acces din cadrul Muzeului Judetean Arges"</t>
  </si>
  <si>
    <t>Prestarea serviciilor de verificare a DALI (studii de specialitate, documentatii pentru avize si acorduri solicitate prin CU), P.T. si D.E. pentru " Conservarea si punerea in valoare in situ a  Schitului Buliga "</t>
  </si>
  <si>
    <t>Prestarea serviciilor de verificare a DALI (studii de specialitate, documentatii pentru avize si acorduri solicitate prin CU), P.T. si D.E. pentru "Amenajarea spatiilor adiacente - curte interioara si drum acces din cadrul Muzeului Judetean Arges</t>
  </si>
  <si>
    <t>Servicii DALI+PT pentru obiectivul de investitii "Cresterea eficientei energetice - Centrul Scolar de Educatie Inclusiva Sfantul Stelian, corp C1, Costesti, judetul Arges"</t>
  </si>
  <si>
    <t>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</si>
  <si>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Studiu si asigurare de asistenta tehnica pentru realizarea Planului de mentinere a calitatii aerului in judetul Arges 2025-2029</t>
  </si>
  <si>
    <t>Servicii de elaborare Expertiza Tehnica ( inclusiv Clasa de Risc Seismic in care se incadreaza constructia), Audit Energetic cu Certificatul de Performanta Energetica pentru obiectivul de investitii "Spitalul de Boli Cronice Calinesti, str.Dr. Ion Craciun, nr.484, comuna Calinesti, judetul Arges"</t>
  </si>
  <si>
    <t>Elaborare Tema de Proiectare, Documentatie tehnica pentru obtinerea Certificatului de Urbanism, documentatii pentru obtinere avize/acorduri solicitate prin Certificatul de Urbanism, Documentatie de Avizare a Lucrarilor de Interventii (DALI), DTAC, PT+DE+CS, Verificare Tehnica de calitate a documentatiilor si Asistenta tehnica din partea proiectantului pentru obiectivul de investitii "AMENAJARE SPAȚIU ANGIOGRAF NOU în incinta
Spitalului Județean de Urgență Pitești"</t>
  </si>
  <si>
    <t>Eficientizarea energetica a sediului Centrul Militar Judetean ( expertiza cu RLV, audit energetic, certificat energetic)</t>
  </si>
  <si>
    <t>CAPITOLUL INVATAMANT</t>
  </si>
  <si>
    <t xml:space="preserve">65.02 </t>
  </si>
  <si>
    <t>Centrul Scolar de Educatie Incluziva "Sfanta Filofteia" Stefanesti</t>
  </si>
  <si>
    <t>Proiectare pentru spatiile din cladirea scolii</t>
  </si>
  <si>
    <t>Documentatie de avizare a lucrarilor de interventie (D.A.L.I.) pentru proiectul ”Reabilitarea si eficientizarea energetica a Bibilotecii Judetene ”Dinicu Golescu” Arges”</t>
  </si>
  <si>
    <t>Pachet CorelDRAW (licență permanentă)</t>
  </si>
  <si>
    <t>Studiu de fezabilitate pentru reabilitarea termica a Blocului Administrativ</t>
  </si>
  <si>
    <t>Studiu de fezabilitate Pavilion Multifunctional cu atractii turistice</t>
  </si>
  <si>
    <t>MUZEUL JUDETEAN ARGES</t>
  </si>
  <si>
    <t>Documentație de avizare a lucrărilor de intervenție ( D.A.L.I) pentru proiectul „Reabilitarea și eficientizarea energetică a Muzeului Județean Argeș</t>
  </si>
  <si>
    <t xml:space="preserve">Directia Generala de Asistenta Sociala si Protectia Copilului Arges </t>
  </si>
  <si>
    <t xml:space="preserve">Proiectare sistem supraveghere video si antiefractie  la sediul Aparatului Propriu si sistem antiefractie la arhiva    </t>
  </si>
  <si>
    <t xml:space="preserve">Servicii de evaluare de risc la securitatea fizica </t>
  </si>
  <si>
    <t>Proiect instalații detecție incendiu</t>
  </si>
  <si>
    <t>Intocmire Scenariu de securitate la incendiu si stampilare MLPAT proiect detectie</t>
  </si>
  <si>
    <t>Autorizare/Documentații ISU</t>
  </si>
  <si>
    <t>Servicii de intocmire a documentatiei tehnice necesara obtinerii autorizatiei de securitate la incendiu pentru obiectivul "Complex de Servicii Sociale, mun.Campulung, Judet Arges"</t>
  </si>
  <si>
    <t>Proiectare sistem supraveghere video pentru "Locuinte protejate - Siguranta si Ingrijire Arges "</t>
  </si>
  <si>
    <t>Proiectare sistem supraveghere video pentru " Centrul de zi pentru persoane adulte cu dizabilitati Dragolesti "</t>
  </si>
  <si>
    <t xml:space="preserve">Proiectare sistem supraveghere video si antiefractie  </t>
  </si>
  <si>
    <t xml:space="preserve">Proiectare sistem supraveghere video si antiefractie          </t>
  </si>
  <si>
    <t xml:space="preserve">Proiectare sistem supraveghere video  </t>
  </si>
  <si>
    <t>Intocmirea documentatiei  tehnice, obtinerea avizului de securitate  Ia incendiu si autorizatiei de securitate la incendiu</t>
  </si>
  <si>
    <t xml:space="preserve">Proiectare sistem supraveghere video si antiefractie   </t>
  </si>
  <si>
    <t xml:space="preserve">Proiectare sistem antiefractie si control acces </t>
  </si>
  <si>
    <t xml:space="preserve">Proiectare sistem supraveghere video si antiefractie                 </t>
  </si>
  <si>
    <t xml:space="preserve">Intocmire documentatie tehnica in vederea obtinerii autorizatiei PSI   </t>
  </si>
  <si>
    <t xml:space="preserve">Proiectare sistem supraveghere video si antiefractie             </t>
  </si>
  <si>
    <t xml:space="preserve">Proiectare sistem supraveghere video si antiefractie                      </t>
  </si>
  <si>
    <t xml:space="preserve">Proiectare sistem supraveghere video        </t>
  </si>
  <si>
    <t xml:space="preserve">Proiectare sistem buton de panica </t>
  </si>
  <si>
    <t xml:space="preserve">Proiectare sistem supraveghere video si antiefractie       </t>
  </si>
  <si>
    <t xml:space="preserve">Proiectare sistem supraveghere video          </t>
  </si>
  <si>
    <t>Elaborarea documentatiilor in vederea obtinerii autorizatiilor de functionare ISU cu verificare tehnica inclusa</t>
  </si>
  <si>
    <t>Proiectare sistem complet de siguranta, detectie, semnalizare si alarmare a incendiilor, iluminat de siguranta</t>
  </si>
  <si>
    <t>Proiectare sistem supraveghere video pentru "Centru Respiro pentru Persoane Adulte cu Dizabilități"</t>
  </si>
  <si>
    <t>Studiu de fezabilitate, proiect tehnic, verificare tehnica a proiectului tehnic pentru obiectivul de investitii "Sistematizare verticala si iluminat exterior in incinta Complexului de Servicii Sociale Costesti, judetul Arges"</t>
  </si>
  <si>
    <t>Servicii proiectare, instalatii detectie si avertizare la incendiu sediul DGASPC Arges, elaborare documentatie tehnica in vederea obtinerii autorizatiei ISU si servicii verificare  proiect tehnic</t>
  </si>
  <si>
    <t>Centrul de Ingrijire si Asistenta Pitesti</t>
  </si>
  <si>
    <t xml:space="preserve">Proiectare sistem  antiefracție                           </t>
  </si>
  <si>
    <t>CENTRE ADULȚI   Asistenta sociala in caz de boli si invaliditati   (cod 68.02.04/05/06)</t>
  </si>
  <si>
    <t xml:space="preserve">Proiectare sistem supraveghere video                             </t>
  </si>
  <si>
    <t xml:space="preserve">Proiectare sistem supraveghere video Dragolești                                 </t>
  </si>
  <si>
    <t>Expertiza tehnica si intocmire documentatie  in vederea obtinerii Avizului de Securitate la Incendiu</t>
  </si>
  <si>
    <t>Intocmire documentatie in vederea obtinerii Autorizatiei de Securitate la Incendiu</t>
  </si>
  <si>
    <t xml:space="preserve">Proiectare sistem supraveghere video și antiefracție                           </t>
  </si>
  <si>
    <t>Sudii in vederea instalarii unui kit complet sistem de ridicat platforma pentru persoane cu dizabilitati - Complex Iulia</t>
  </si>
  <si>
    <t>Proiectare si executie kit complet sistem de ridicat platforma pentru persoane cu dizabilitati - Complex Iulia</t>
  </si>
  <si>
    <t xml:space="preserve">Proiectare sistem supraveghere video si antiefractie                                         </t>
  </si>
  <si>
    <t>Proiectare sistem supraveghere video si alarmare la securitate</t>
  </si>
  <si>
    <t xml:space="preserve">Proiectare sistem supraveghere video si videointerfonie CSRNA Mioveni                   </t>
  </si>
  <si>
    <t xml:space="preserve">Proiectare sistem supraveghere video si antiefractie CSPD Pitești                         </t>
  </si>
  <si>
    <t xml:space="preserve">Proiectare sistem supraveghere video și antiefracție                                    </t>
  </si>
  <si>
    <t>Proiect pentru sistem de supravegere video si sistem de alarmare antiefractie</t>
  </si>
  <si>
    <t>Documentatie tehnica de proiectare la obiectivul "Reabilitare, Modernizare si Extindere Pavilion P+1</t>
  </si>
  <si>
    <t>Elaborare documentatii tehnice pentru obiectivul de investitii:"Executie prag de fund si lucrari de stabilizare a malurilor aferente podului amplasat pe DJ 703B, km 84+723, in comuna Cateasca, judetul Arges"</t>
  </si>
  <si>
    <t>Elaborare documentatii tehnice pentru obtinere Autorizatie de gospodarire a apelor "Pod pe DJ 741 Piteşti-Valea Mare-Făgetu-Mioveni, km 2+060, peste pârâul Valea Mare (Ploscaru), la Ştefăneşti"</t>
  </si>
  <si>
    <t>Elaborare documentatii tehnice pentru obtinere Autorizatie de gospodarire a apelor "Pod pe DJ 738 Jugur-Drăghici-Mihăeşti peste râul Târgului, km 21+900, în comuna Mihăeşti'</t>
  </si>
  <si>
    <t>Servicii de verificare tehnica de calitate a proiectului pentru „Modernizare DJ659:Pitesti-Bradu-Suseni-Gliganu de Sus-Barlogu-Negrasi-Mozaceni-Lim.Jud.Dambovita, km 0+000-58+320, L=58,320 km</t>
  </si>
  <si>
    <t>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</si>
  <si>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Servicii de elaborare documentatii tehnico economice  pentru faza Proiect tehnic si detalii de executie(PT+DE), inclusiv intocmirea proiectelor de relocare/protejare utilitati (daca e cazul) si Asigurarea asistentei tehnice din partea proiectantului pe perioada de executie a lucrarilor, participarea proiectantului la fazele incluse in programul de control al lucrarilor de executie, avizat de catre Inspectoratul de Stat in Constructii, pentru pentru: „Modernizare DJ659:Pitesti-Bradu-Suseni-Gliganu de Sus-Barlogu-Negrasi-Mozaceni-Lim.Jud.Dambovita, km 0+000-58+320, L=58,320 km</t>
  </si>
  <si>
    <t xml:space="preserve">Elaborare Studiu de Fezabilitate pentru obiectivul de investitii "Drum expres A1 - Pitesti - Mioveni </t>
  </si>
  <si>
    <t>Servicii de proiectare fazele: studii de teren, expertiza tehnica, DALI, PT+DE+CS pentru obiectivul "Modernizare DJ 731C Vedea (Izvoru de Jos) -Cocu, km 7+314 - 11+914, L=4,6 km, comunele Vedea si Cocu, judetul Arges"</t>
  </si>
  <si>
    <t>Servicii de proiectare fazele: studii de teren, expertiza tehnica, DALI, PT+DE, CS pentru obiectivul "Modernizare DJ 737 Matau - Cocenesti- Boteni, km 13+781-15+181,  L=1,4 km, comuna Boteni, judetul Arges"</t>
  </si>
  <si>
    <t>Servicii de proiectare fazele: studii de teren, expertiza tehnica, DALI, PT+DE, CS pentru obiectivul "Refacere prag de fund la pod pe DJ 737 Mioarele - Boteni, km 15+072 peste raul Argesel,  L=49 m, comuna Boteni, judetul Arges"</t>
  </si>
  <si>
    <t>Servicii PT+DE+CS si asistenta tehnica din partea proiectantului  pentru "Modernizare DJ 731 D, km 15+075 - 16+825, L=1,75 km, comuna Cosesti, jud.Arges"</t>
  </si>
  <si>
    <t>Servicii de proiectare fazele: studii de teren, expertiza tehnica, DALI, PT+DE+CS pentru obiectivul "Modernizare DJ 703 Cuca - Ciomagesti, km 16+600 - 19+100, L = 2,5 km, comuna Ciomagesti, judetul Arges</t>
  </si>
  <si>
    <t>Servicii de proiectare fazele: studii de teren, expertiza tehnica, DALI, PT+DE+CS pentru obiectivul "Modernizare DJ 704 E Cotmeana - Poienarii de Arges, L = 3,1 km, comuna Cotmeana, judetul Arges</t>
  </si>
  <si>
    <t>d.CHELTUIELI DE EXPERTIZA , PROIECTARE SI DE EXECUTIE PRIVIND CONSOLIDARILE</t>
  </si>
  <si>
    <t>AUTORITATI EXECUTIVE SI LEGISLATIVE</t>
  </si>
  <si>
    <t>Consolidare si reabilitare Spital Judetean de Urgenta Pitesti</t>
  </si>
  <si>
    <t>Consolidare si reabilitare corp C3, apartinand Centrului de Diagnostic si Tratament, Bdl. I.C.Bratianu, nr.62, Municipiul Pitesti, Judetul Arges</t>
  </si>
  <si>
    <t>e. ALTE CHELTUIELI ASIMILATE INVESTITIILOR ( inclusiv reparatii capitale)</t>
  </si>
  <si>
    <t>Racordare la reteaua electrica loc de consum Palat Administrativ, situat in Piata Vasile Milea,  nr.1, judetul Arges</t>
  </si>
  <si>
    <t>Proiectare si executie sistem supraveghere video la imobilul situat in Pitesti, Bd. Republicii , nr.33, Judetul Arges</t>
  </si>
  <si>
    <t>Proiectarea si executia sistemului de detectie si alarmare la efractie la imobilul situat in Pitesti, Bd. Republicii , nr.33, Judetul Arges</t>
  </si>
  <si>
    <t>Reabilitarea forajului de exploatare a apei minerale sulfuroase in vederea desfasurarii lucrarilor de explorare/exploatare in Perimetrul Sulfuroasa Bradet, localitatea Nucsoara, sat Gruiu</t>
  </si>
  <si>
    <t>Proiectare si executie sistem supraveghere video - wirelles la imobilul situat in Pitesti, str.Armand Calinescu , nr.44, Judetul Arges</t>
  </si>
  <si>
    <t>Proiectare si executie sistem de detectie si alarmare la efractie - wirelles  la imobilul situat in Pitesti, str.Armand Calinescu , nr.44, Judetul Arges</t>
  </si>
  <si>
    <t>Sistem de alimentare cu apa "Mancioiu"- captare, inmagazinare si transport apa catre UAT Cuca si UAT Moraresti</t>
  </si>
  <si>
    <t>Echipare cu convertizoare de frecventa grup pompare 2*11 kw Statie pompare Trivale</t>
  </si>
  <si>
    <t>Echipare cu convertizoare de frecventa grup pompare 3*18,5 kw  Statie pompare Trivale</t>
  </si>
  <si>
    <t>Reabilitare instalatie hidraulica refulare Statia de repompare Trivale</t>
  </si>
  <si>
    <t>Reabilitare CA De400mm Mosoaia zona camin Ciocanai</t>
  </si>
  <si>
    <t>Reabilitare CA De400mm Mosoaia zona camin Lazaresti</t>
  </si>
  <si>
    <t>APARARE</t>
  </si>
  <si>
    <t xml:space="preserve"> 60.02 </t>
  </si>
  <si>
    <t>Lucrari de instalare si configurare retea calculatoare TV si telefonie</t>
  </si>
  <si>
    <t>Reabilitare Bază de Salvare Montană cota 2000 Transfăgărășan, județul Argeș</t>
  </si>
  <si>
    <t>Racordare la canalizare și alimentare cu apă Baza Salvamont Argeș-Brusturet, comuna Dâmbovicioara, județul Argeș.</t>
  </si>
  <si>
    <t xml:space="preserve"> INVATAMANT</t>
  </si>
  <si>
    <t xml:space="preserve"> 65.02</t>
  </si>
  <si>
    <t>Sistem supraveghere video si alarmare</t>
  </si>
  <si>
    <t>Centrul Scolar de Educatie Incluziva " Sfantul Stelian"</t>
  </si>
  <si>
    <t>Sistem supraveghere video</t>
  </si>
  <si>
    <t>Acoperiș cu arcade și învelitoare demontabilă</t>
  </si>
  <si>
    <t>Bazin chimic laborator</t>
  </si>
  <si>
    <t>Vitrina expozitie luminata</t>
  </si>
  <si>
    <t>Centru de zi pentru persoane adulte cu dizabilitati Dragolesti (PIN)</t>
  </si>
  <si>
    <t xml:space="preserve">Achizitie si montaj sistem supraveghere video si antiefractie la sediul Aparatului Propriu       </t>
  </si>
  <si>
    <t>Achizitie si montaj sistem antiefractie arhiva</t>
  </si>
  <si>
    <t xml:space="preserve">Racordare retea interioara canalizare menajera la reteaua publica de canalizare menajera       </t>
  </si>
  <si>
    <t>Achizitie si montaj sistem supraveghere video</t>
  </si>
  <si>
    <t>Instalații detecție incendiu</t>
  </si>
  <si>
    <t>Extindere si montaj sistem supraveghere video si sistem antiefractie</t>
  </si>
  <si>
    <t>Achizitie si montaj sistem antiefractie</t>
  </si>
  <si>
    <t xml:space="preserve">Montare rampa de acces la Casuta 3 </t>
  </si>
  <si>
    <t xml:space="preserve">Achizitie si montaj sistem supraveghere video si antiefractie </t>
  </si>
  <si>
    <t>Achizitie si montaj Sistem detectie fum</t>
  </si>
  <si>
    <t>Achizitie si montaj Sistem iluminat Securitate</t>
  </si>
  <si>
    <t>Achizitie si montaj hidranti</t>
  </si>
  <si>
    <t xml:space="preserve">Extindere sistem supraveghere video </t>
  </si>
  <si>
    <t>Achizitie si montaj sistem antiefractie si control acces</t>
  </si>
  <si>
    <t xml:space="preserve">Racordare la reteaua publica de canalizare menajera '' la Centrul de Zi Rucar '' Comuna Rucar , Judetul Arges   </t>
  </si>
  <si>
    <t xml:space="preserve">Achizitie si montaj sistem supraveghere video </t>
  </si>
  <si>
    <t>Achizitie si montaj buton de panica</t>
  </si>
  <si>
    <t>Achizitie si montaj sistem supraveghere video si antiefractie</t>
  </si>
  <si>
    <t>Achizitie si montaj control acces</t>
  </si>
  <si>
    <t>Achizitie si montaj sistem coplet de siguranta, detectie, semnalizare si alarmare a incendiilor, iluminat de siguranta</t>
  </si>
  <si>
    <t>Proiectare, achizitie si montaj pentru doua centrale termice</t>
  </si>
  <si>
    <t>CENTRE ADULȚI   Asistenta sociala in caz de boli si invaliditati   (cod 68.08.05.02)</t>
  </si>
  <si>
    <t xml:space="preserve">Achiziție și montaj sistem supraveghere video       </t>
  </si>
  <si>
    <t xml:space="preserve">Achiziție și montaj sistem supraveghere video Dragolești                  </t>
  </si>
  <si>
    <t xml:space="preserve">Achiziție și montaj sistem supraveghere video și antiefracție             </t>
  </si>
  <si>
    <t xml:space="preserve">Achiziție și montaj sistem supraveghere video și antiefracție         </t>
  </si>
  <si>
    <t xml:space="preserve">Achiziție și montaj sistem supraveghere video și antiefracție              </t>
  </si>
  <si>
    <t xml:space="preserve">Achiziție și montaj sistem supraveghere video si antiefractie                      </t>
  </si>
  <si>
    <t xml:space="preserve">Achiziție și montaj sistem supraveghere video și alarmare la securitate </t>
  </si>
  <si>
    <t xml:space="preserve">Achiziție și montaj sistem supraveghere video si videointerfonie CSRNA Mioveni </t>
  </si>
  <si>
    <t xml:space="preserve">Achiziție și montaj sistem supraveghere video  si antiefractie CSPD Pitești           </t>
  </si>
  <si>
    <t xml:space="preserve">Reparație capitală instalație pentru producerea agentului termic și apa caldă       </t>
  </si>
  <si>
    <t xml:space="preserve">Achiziție și montaj sistem  antiefracție             </t>
  </si>
  <si>
    <t>Amenajare Parc si Alei UAMS Suici</t>
  </si>
  <si>
    <t>Sistem Alarmare la Efractie si Sistem Supraveghere Video</t>
  </si>
  <si>
    <t>VENITURI PROPRII</t>
  </si>
  <si>
    <t>a. ACHIZITII IMOBILE</t>
  </si>
  <si>
    <t>SANATATE</t>
  </si>
  <si>
    <t>66.10</t>
  </si>
  <si>
    <t>Spitalul Judetean de Urgenta Pitesti</t>
  </si>
  <si>
    <t>Masina de spalat 50kg. cu storcator peste 1200 rot/min</t>
  </si>
  <si>
    <t>Uscator 35-40 kg</t>
  </si>
  <si>
    <t>Cuptor etajat cu 10 tavi</t>
  </si>
  <si>
    <t>Plita profesionala cu 8 ochiuri</t>
  </si>
  <si>
    <t>Injector de CO2 (Angiodroid)</t>
  </si>
  <si>
    <t>Ecograf 3D ginecologie</t>
  </si>
  <si>
    <t>Ecograf stationar</t>
  </si>
  <si>
    <t>Ecograf cord</t>
  </si>
  <si>
    <t xml:space="preserve">Videofibroscop laringian </t>
  </si>
  <si>
    <t>Unit dentar complet</t>
  </si>
  <si>
    <t>C-Arm</t>
  </si>
  <si>
    <t>Sistem NAS 48TB compatibil cu sistemul CARESTREAM VUE PACS</t>
  </si>
  <si>
    <t>Sistem hemodinamic pentru angiograf</t>
  </si>
  <si>
    <t>Licente SQL 2022 device CAL</t>
  </si>
  <si>
    <t xml:space="preserve">Licente SQL Server 2022 standard edition </t>
  </si>
  <si>
    <t>Sistem angiograf monoplan cardiovascular</t>
  </si>
  <si>
    <t>Motor oscilant gipsotom</t>
  </si>
  <si>
    <t>Compresor aer DK 502VS/M</t>
  </si>
  <si>
    <t>Aparat EKG</t>
  </si>
  <si>
    <t xml:space="preserve">Licenta pentru echipament de tip firewall FortiGate -101F </t>
  </si>
  <si>
    <t>Lupe chirurgicale cu magnificatie 2.5XmACRO-Up Orascoptic</t>
  </si>
  <si>
    <t>Aparat pentru lipit pungi sterilizare (instrumentar chirurgical)</t>
  </si>
  <si>
    <t>Monitor functii vitale</t>
  </si>
  <si>
    <t>Spitalul de Pediatrie Pitesti</t>
  </si>
  <si>
    <t>Analizor automat de biochimie cu modul ISE integrat</t>
  </si>
  <si>
    <t xml:space="preserve">Incubator </t>
  </si>
  <si>
    <t>Lampa fototerapie nou nascuti</t>
  </si>
  <si>
    <t>Dozator chimicale cu pompa dozatoare pentru cazan abur</t>
  </si>
  <si>
    <t>DAPmetru</t>
  </si>
  <si>
    <t>Laringoscop</t>
  </si>
  <si>
    <t>Masina profesionala pentru spalat si aspirat pardoseli</t>
  </si>
  <si>
    <r>
      <t>Videotelescop HD, diametru 5mm, unghi de vedere 30</t>
    </r>
    <r>
      <rPr>
        <sz val="10"/>
        <rFont val="Calibri"/>
        <family val="2"/>
      </rPr>
      <t>°</t>
    </r>
  </si>
  <si>
    <t>Turn Artroscopie</t>
  </si>
  <si>
    <t>Ecograf cu Modul Cardio Pediatric</t>
  </si>
  <si>
    <t>Analizor de gaze sangvine</t>
  </si>
  <si>
    <t>Masina spalat toalete</t>
  </si>
  <si>
    <t xml:space="preserve">Pompa infuzomat </t>
  </si>
  <si>
    <t xml:space="preserve">Troliu medical pediatric </t>
  </si>
  <si>
    <t xml:space="preserve">Canapea de examinare electrica </t>
  </si>
  <si>
    <t>Fierastrau gips cu aspiratie</t>
  </si>
  <si>
    <t xml:space="preserve">Echipament computer tomograf </t>
  </si>
  <si>
    <t>Spitalul de Boli Cronice Calinesti</t>
  </si>
  <si>
    <t>Echipament informatic - Server</t>
  </si>
  <si>
    <t>Troliu urgente + kit accesorii  standard</t>
  </si>
  <si>
    <t>Electrocardiograf</t>
  </si>
  <si>
    <t>Spitalul de Pneumoftiziologie Leordeni</t>
  </si>
  <si>
    <t>EKG</t>
  </si>
  <si>
    <t>MASA DE CALCAT PROFESIONALA</t>
  </si>
  <si>
    <t>CENTRALA TERMICA 120 KW</t>
  </si>
  <si>
    <t>Masina profesionala de curatat cartofi</t>
  </si>
  <si>
    <t>Aragaz profesional cu opt focuri si doua cuptoare</t>
  </si>
  <si>
    <t>Spitalul de Psihiatrie "Sf.Maria" Vedea</t>
  </si>
  <si>
    <t xml:space="preserve">Server </t>
  </si>
  <si>
    <t>Masina de spalat profesionala 50 kg</t>
  </si>
  <si>
    <t>Masina de spalat profesionala 10 kg</t>
  </si>
  <si>
    <t>Spitalul de Pneumologie Valea Iasului</t>
  </si>
  <si>
    <t>Microscop trinocular cu camera video</t>
  </si>
  <si>
    <t>Spitalul de Boli Cronice si Geriatrie Stefanesti</t>
  </si>
  <si>
    <t>Concentrator oxigen</t>
  </si>
  <si>
    <t>Frigider mortuar cu 2 locuri</t>
  </si>
  <si>
    <t xml:space="preserve">Calandru </t>
  </si>
  <si>
    <t>Purificator aer</t>
  </si>
  <si>
    <t xml:space="preserve">Electrocardiograf portabil cu 12 canale </t>
  </si>
  <si>
    <t>Echipament robotizat pentru reeducarea mersului</t>
  </si>
  <si>
    <t>Exoschelet pentru reeducarea membrelor superioare</t>
  </si>
  <si>
    <t>Exoschelet motorizat pentru dizabilitati ale membrelor inferioare si tulburari de mers</t>
  </si>
  <si>
    <t>Dispozitiv robotic pentru reabilitarea neuromotorie a membrelor superioare</t>
  </si>
  <si>
    <t>Banda recuperare anti-gravitationala</t>
  </si>
  <si>
    <t xml:space="preserve">Ecograf doppler </t>
  </si>
  <si>
    <t>Aparat terapie cu unde de soc focusate</t>
  </si>
  <si>
    <t>Aparat terapie laser de mare intensitate cu scanner</t>
  </si>
  <si>
    <t>Aparat terapie cu camp electromagnetic</t>
  </si>
  <si>
    <t xml:space="preserve">Aparat terapie combinata electroterapie, ultrasunet, laser </t>
  </si>
  <si>
    <t>Aparat terapie crioultrasunet</t>
  </si>
  <si>
    <t>Sistem automat de analiza pentru urini</t>
  </si>
  <si>
    <t>Analizor automat de imunologie</t>
  </si>
  <si>
    <t>Analizor automat pentru coagulare</t>
  </si>
  <si>
    <t>Analizor automat microbiologie</t>
  </si>
  <si>
    <t>Aparat recuperare pasiva membru inferior</t>
  </si>
  <si>
    <t>Centrifugă de laborator</t>
  </si>
  <si>
    <t>Analizor pentru urină</t>
  </si>
  <si>
    <t>Spirometru</t>
  </si>
  <si>
    <t xml:space="preserve">Masa kinetoterapie reglata electric </t>
  </si>
  <si>
    <t xml:space="preserve">Bicicleta electrica pentru membre superioare si inferioare  </t>
  </si>
  <si>
    <t>Spitalul de Recuperare Bradet</t>
  </si>
  <si>
    <t>Aparat cu unde electromagnetice de inalta frecventa -Sistem superinductiv</t>
  </si>
  <si>
    <t>Aparat laserterapie de inalta intensitate</t>
  </si>
  <si>
    <t>Cada hidroterapie</t>
  </si>
  <si>
    <t>Pat spital</t>
  </si>
  <si>
    <t>Aparat teste sanitare pentru maini</t>
  </si>
  <si>
    <t>Bantic (fierastrau) pentru carne congelata</t>
  </si>
  <si>
    <t>Masina industriala de spatat rufe</t>
  </si>
  <si>
    <t>Uscator industrial rufe</t>
  </si>
  <si>
    <t>Aparat masaj limfatic</t>
  </si>
  <si>
    <t>Stepper profesional</t>
  </si>
  <si>
    <t>Malaxor pentru parafina</t>
  </si>
  <si>
    <t>Frigider bloc alimentar</t>
  </si>
  <si>
    <t>Banda electrica alergare</t>
  </si>
  <si>
    <t>Bicicleta orizontala profesionala</t>
  </si>
  <si>
    <t>Spitalul Orasenesc "Regele Carol I" Costesti</t>
  </si>
  <si>
    <t>Sistem de radiologie interventionala mobil tip Brat C</t>
  </si>
  <si>
    <t>Masina de curatat cartofi</t>
  </si>
  <si>
    <t>67.10</t>
  </si>
  <si>
    <t>Muzeul Judetean Arges</t>
  </si>
  <si>
    <t>Microscop Digital</t>
  </si>
  <si>
    <t>Aparat foto DCLR</t>
  </si>
  <si>
    <t xml:space="preserve">Laptop </t>
  </si>
  <si>
    <t>Extractor cu brat articulat cu accesorii</t>
  </si>
  <si>
    <t>Dispozitiv etichete nevazatori</t>
  </si>
  <si>
    <t>Laser  -  dispozitiv laser fragmente ceramice</t>
  </si>
  <si>
    <t>Obiectiv aparat foto</t>
  </si>
  <si>
    <t xml:space="preserve">Microsoft Windows 10 Professional </t>
  </si>
  <si>
    <t xml:space="preserve">Licenta Microsoft Office 2021 Professional Plus </t>
  </si>
  <si>
    <t>Licenta Corel Draw Standard 2021</t>
  </si>
  <si>
    <t xml:space="preserve">Licente Corel Draw </t>
  </si>
  <si>
    <t>Proiectul "Priveste cerul, romaneste!"</t>
  </si>
  <si>
    <t>Telescop refractor</t>
  </si>
  <si>
    <t xml:space="preserve">Telescop astronomic inteligent </t>
  </si>
  <si>
    <t>Elevator mobil scari persoane cu handicap</t>
  </si>
  <si>
    <t>Carlig de remorcare</t>
  </si>
  <si>
    <t xml:space="preserve">SANATATE </t>
  </si>
  <si>
    <t>Expertiza tehnica structura DALI+DTAC+PTE pasaj subteran de legatura sediul central (Su=580mp)</t>
  </si>
  <si>
    <t>Proiect tehnic alimentare cu gaze Extindere Ambulatoriu Integrat al SJUP</t>
  </si>
  <si>
    <t>Proiect tehnic (DTAC+PTE) alimentare extindere UPU de la sursa de vacuum si aer comprimat</t>
  </si>
  <si>
    <t>Studiu de solutie relocare coloane medie tensiune platforma tehnica chillere</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</si>
  <si>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</si>
  <si>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</si>
  <si>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</si>
  <si>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</si>
  <si>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</si>
  <si>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 xml:space="preserve">Elaborare studiu topografic </t>
  </si>
  <si>
    <t xml:space="preserve">Elaborare studiu geotehnic </t>
  </si>
  <si>
    <t>Spitalul PNF Leordeni</t>
  </si>
  <si>
    <t xml:space="preserve">Avizare spatiu amplasare CT </t>
  </si>
  <si>
    <t xml:space="preserve">Avizare amplasare aparat radiologie Dispensar Topoloveni </t>
  </si>
  <si>
    <t>Elaborare documentații in vederea obtinerii documentatiei la incendiu medicina interna</t>
  </si>
  <si>
    <t>Elaborare documentație tehnica (Tema de proiectare + D.A.L.I ) pentru obiectivul de investiții "Construire grupuri sanitare Parter anexate corpuri existente și modificări de compartimentare interioară, str. Industriei, nr.19, Costești, jud.Argeș</t>
  </si>
  <si>
    <t>Spitalul de Boli Cronice si Geriatrie "Constantin Balaceanu Stolnici" Stefanesti</t>
  </si>
  <si>
    <t>Expertiza tehnica in vederea incadrarii cladirilor in clasa de risc</t>
  </si>
  <si>
    <t>Proiectare bazin apa potabila de 25 mc suprateran cu statie de clorinare</t>
  </si>
  <si>
    <t xml:space="preserve">Executie studiu geotehnic 3 foraje cu dezveliri de fundatii  </t>
  </si>
  <si>
    <t xml:space="preserve">Executare incercari structurale si nestructurale in vederea realizarii expertizei tehnice pentru incadrarea in clasa de risc seismic </t>
  </si>
  <si>
    <t>Expertizare tehnica, certificarea performantei energetice si auditul energetic pentru cladire spital</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</si>
  <si>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</si>
  <si>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Spitalul de Recuperare Respiratorie si Pneumologie Valea Iasului</t>
  </si>
  <si>
    <t>Proiect Tehnic medie tensiune privind majorarea puterii Postului Trafo</t>
  </si>
  <si>
    <t>Proiect ,avize, autorizatii si asistenta tehnica amenajare parc agrement</t>
  </si>
  <si>
    <t xml:space="preserve"> Documentatii in vederea obtinerii autorizatiei de  securitate la incendiu</t>
  </si>
  <si>
    <r>
      <t>Avize, autorizatii si asistenta tehnica "Lucrari de construire in vederea conformarii imobilului la cerinta esentiala de calitate "</t>
    </r>
    <r>
      <rPr>
        <i/>
        <sz val="11"/>
        <rFont val="Arial"/>
        <family val="2"/>
        <charset val="238"/>
      </rPr>
      <t>Securitate la incendiu</t>
    </r>
    <r>
      <rPr>
        <sz val="14"/>
        <rFont val="Arial"/>
        <family val="2"/>
        <charset val="238"/>
      </rPr>
      <t>"</t>
    </r>
  </si>
  <si>
    <t>Proiect, avize, autorizatii "Lucrari de colectare si deversare ape pluviale de pe acoperisul spitalului"</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</si>
  <si>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</si>
  <si>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Servicii de verificare tehnica pentru  documentatii DTAC, PT+DE+CS aferente obiectivului de investitii "Amenajare corp cladire spital existent, conform normativelor in vigoare, si extindere corp cladire spital in regim S+P+2E partial Spitalul de Psihiatrie "Sfanta. Maria" Vedea, judetul Arges"</t>
  </si>
  <si>
    <t>Documentatie CU+SF+DTAC+PT+DE+CS pentru obiectivul de investitii "  ,,Extindere corp clădire spital în regim S+P+1E Terapie ocupațională pentru Ambulatoriu, Spital de Psihiatrie „Sf. Maria""</t>
  </si>
  <si>
    <t xml:space="preserve">Cheltulieli pentru proiectare si asistanta tehnica pentru obiectivul de investitii: Consolidarea si modernizarea imobilului situat in str.Domnita Balasa, nr.19, apartinand  Teatrului Davila Pitesti, denumita Sala Aschiuță, judetul Arges   </t>
  </si>
  <si>
    <t>ASIGURARI SI ASISTENTA SOCIALA</t>
  </si>
  <si>
    <t>68.10</t>
  </si>
  <si>
    <t>UNITATEA DE ASISTENTA MEDICO SOCIALA CALINESTI</t>
  </si>
  <si>
    <t>Documentatie de arhitectura si documentatie tehnica pentru obtinerea autorizatiei de securitate la incendiu</t>
  </si>
  <si>
    <t>Unitatea de Asistenta Medico-Sociala Suici</t>
  </si>
  <si>
    <t>d.CHELTUIELI DE EXPERTIZA, PROIECTARE SI DE EXECUTIE PRIVIND CONSOLIDARILE</t>
  </si>
  <si>
    <t>Relocare conducta exterioara de alimentare cu gaze naturale a Spitalului Judetean de Urgenta Pitesti</t>
  </si>
  <si>
    <t>Extindere retea de date - internet si up-gradarea centralei telefonice</t>
  </si>
  <si>
    <t>Reparatii capitale ascensor de 6 persoane</t>
  </si>
  <si>
    <t>Proiect tehnic si executie lucrari  pentru obiectivul de investitii "Alimentare cu Gaze Extindere Ambulatoriu Integrat al Spitalului Judetean de Urgenta Pitesti"</t>
  </si>
  <si>
    <t>SPITALUL DE BOLI CRONICE SI GERIATRIE STEFANESTI</t>
  </si>
  <si>
    <t xml:space="preserve">Executie releveu pentru pavilion central spital si casa lift </t>
  </si>
  <si>
    <t>Container din structura metalica galvanizata</t>
  </si>
  <si>
    <t xml:space="preserve">Reparatii si modernizare ascensor </t>
  </si>
  <si>
    <t>Extinderea sistemului de alarmare impotriva efractiei, al sistemului de control acces si al sistemului de supraveghere video</t>
  </si>
  <si>
    <t>Lucrari de construire in vederea conformarii imobilului la cerinta esentiala de calitate "Securitate la incendiu"</t>
  </si>
  <si>
    <t>Lucrari de colectare si deversare ape pluviale de pe acoperisul spitalului</t>
  </si>
  <si>
    <t>Degazor termic 1000 litri</t>
  </si>
  <si>
    <t>Servicii proiectare si executie lucrari reparatii capitale Chirurgie etaj 1</t>
  </si>
  <si>
    <t>Servicii proiectare si executie lucrari reparatii capitale sectia ATI</t>
  </si>
  <si>
    <t>Lucrari reparatii capitale lift</t>
  </si>
  <si>
    <t xml:space="preserve">Lucrari de intarire instalatii electrice Bloc operator </t>
  </si>
  <si>
    <t>Lucrari de inlocuire/modernizare pardoseala PVC  CPU</t>
  </si>
  <si>
    <t>Reparatii capitale ascensor alimente</t>
  </si>
  <si>
    <t xml:space="preserve">Realizarea alimentarii de rezerva din linia LEA 20KV-Electroarges-Oras </t>
  </si>
  <si>
    <t>Achizitie si montaj Statie de demanganizare automata cu instalatie de dezinfectie cu clorinare</t>
  </si>
  <si>
    <t>Achizitie containere modulare, racordare la utilitati si amenajare teren pentru Farmacia Spitalului de Psihiatrie "Sf.Maria" Vedea</t>
  </si>
  <si>
    <t>Achizitie containere modulare pentru amenajare grupuri sanitare CLD</t>
  </si>
  <si>
    <t>Racordare CT la sistemul de energie electrica</t>
  </si>
  <si>
    <t>Sistem de supraveghere video dispensar TBC Topoloveni</t>
  </si>
  <si>
    <t>Racordare aparat radiologie la sistemul de energie electrica Dispensar TBC Topoloveni</t>
  </si>
  <si>
    <t>Modernizare decantor</t>
  </si>
  <si>
    <t>Modificare alimentare cu energie electrica Pavilion II</t>
  </si>
  <si>
    <t xml:space="preserve"> TITLUL X -  PROIECTE CU FINANTARE DIN FONDURI EXTERNE NERAMBURSABILE </t>
  </si>
  <si>
    <t>Cap. 67.02 - CULTURA, RECREERE SI RELIGIE</t>
  </si>
  <si>
    <t>Biblioteca Judeteana " Dinicu Golescu" Pitesti</t>
  </si>
  <si>
    <t>Proiectul " Centrul Europe Direct"  Arges</t>
  </si>
  <si>
    <t>Office display Led cu stand motorizat mobil</t>
  </si>
  <si>
    <t>Cap. 84.02 - TRANSPORTURI</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</si>
  <si>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</si>
  <si>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Titlul XI Proiecte cu finanțare din sumele reprezentând asistența financiară nerambursabilă aferentă PNRR ( cod 60.01 la 60.03)</t>
  </si>
  <si>
    <t>Titlul XII Proiecte cu finanțare din sumele reprezentând asistența financiară nerambursabilă aferentă PNRR ( cod 60.01 la 60.03)</t>
  </si>
  <si>
    <t>Achiziție de Echipamente și materiale destinate reducerii riscului de infecții nosocomiale</t>
  </si>
  <si>
    <t>Achiziție de echipamente software, hardware și IT</t>
  </si>
  <si>
    <t xml:space="preserve"> PREŞEDINTE,</t>
  </si>
  <si>
    <t xml:space="preserve">     ION MȊNZȊNĂ      </t>
  </si>
  <si>
    <t>DIRECTOR EXECUTIV,</t>
  </si>
  <si>
    <t xml:space="preserve">  CARMEN MOCANU</t>
  </si>
  <si>
    <t xml:space="preserve">           </t>
  </si>
  <si>
    <t xml:space="preserve">      Şef Serviciu Buget,</t>
  </si>
  <si>
    <t xml:space="preserve">        Venituri, Impozite şi Taxe </t>
  </si>
  <si>
    <t xml:space="preserve">        Larisa Zamfir</t>
  </si>
  <si>
    <t xml:space="preserve">  Ȋntocmit,</t>
  </si>
  <si>
    <t xml:space="preserve"> Sabina  Bocioacă</t>
  </si>
</sst>
</file>

<file path=xl/styles.xml><?xml version="1.0" encoding="utf-8"?>
<styleSheet xmlns="http://schemas.openxmlformats.org/spreadsheetml/2006/main">
  <numFmts count="1">
    <numFmt numFmtId="44" formatCode="_-* #,##0.00\ &quot;lei&quot;_-;\-* #,##0.00\ &quot;lei&quot;_-;_-* &quot;-&quot;??\ &quot;lei&quot;_-;_-@_-"/>
  </numFmts>
  <fonts count="40">
    <font>
      <sz val="10"/>
      <name val="Arial"/>
      <family val="2"/>
      <charset val="238"/>
    </font>
    <font>
      <sz val="11"/>
      <color theme="1"/>
      <name val="Calibri"/>
      <family val="2"/>
      <charset val="238"/>
      <scheme val="minor"/>
    </font>
    <font>
      <sz val="10"/>
      <name val="Arial"/>
      <family val="2"/>
      <charset val="238"/>
    </font>
    <font>
      <b/>
      <sz val="12"/>
      <color theme="1"/>
      <name val="Times New Roman"/>
      <family val="1"/>
    </font>
    <font>
      <sz val="12"/>
      <color theme="1"/>
      <name val="Times New Roman"/>
      <family val="1"/>
    </font>
    <font>
      <sz val="12"/>
      <color rgb="FFFF0000"/>
      <name val="Times New Roman"/>
      <family val="1"/>
    </font>
    <font>
      <b/>
      <sz val="12"/>
      <name val="Times New Roman"/>
      <family val="1"/>
    </font>
    <font>
      <b/>
      <sz val="12"/>
      <color rgb="FFFF0000"/>
      <name val="Times New Roman"/>
      <family val="1"/>
    </font>
    <font>
      <sz val="12"/>
      <name val="Times New Roman"/>
      <family val="1"/>
    </font>
    <font>
      <sz val="12"/>
      <color rgb="FFC00000"/>
      <name val="Times New Roman"/>
      <family val="1"/>
    </font>
    <font>
      <sz val="11"/>
      <name val="Times New Roman"/>
      <family val="1"/>
    </font>
    <font>
      <b/>
      <sz val="12"/>
      <color rgb="FFC00000"/>
      <name val="Times New Roman"/>
      <family val="1"/>
    </font>
    <font>
      <sz val="11"/>
      <name val="Times New Roman"/>
      <family val="1"/>
      <charset val="238"/>
    </font>
    <font>
      <sz val="11"/>
      <color theme="1"/>
      <name val="Calibri"/>
      <family val="2"/>
      <scheme val="minor"/>
    </font>
    <font>
      <b/>
      <sz val="11"/>
      <name val="Times New Roman"/>
      <family val="1"/>
    </font>
    <font>
      <sz val="12"/>
      <name val="Times New Roman"/>
      <family val="1"/>
      <charset val="238"/>
    </font>
    <font>
      <b/>
      <sz val="11"/>
      <name val="Times New Roman"/>
      <family val="1"/>
      <charset val="238"/>
    </font>
    <font>
      <b/>
      <sz val="12"/>
      <name val="Times New Roman"/>
      <family val="1"/>
      <charset val="238"/>
    </font>
    <font>
      <sz val="12"/>
      <color theme="1"/>
      <name val="Times New Roman"/>
      <family val="1"/>
      <charset val="238"/>
    </font>
    <font>
      <i/>
      <sz val="8"/>
      <name val="Times New Roman"/>
      <family val="1"/>
    </font>
    <font>
      <b/>
      <i/>
      <sz val="8"/>
      <name val="Times New Roman"/>
      <family val="1"/>
    </font>
    <font>
      <i/>
      <sz val="8"/>
      <name val="Arial"/>
      <family val="2"/>
      <charset val="238"/>
    </font>
    <font>
      <sz val="11"/>
      <color theme="1"/>
      <name val="Times New Roman"/>
      <family val="1"/>
      <charset val="238"/>
    </font>
    <font>
      <i/>
      <sz val="8"/>
      <color theme="1"/>
      <name val="Arial"/>
      <family val="2"/>
      <charset val="238"/>
    </font>
    <font>
      <b/>
      <u/>
      <sz val="12"/>
      <name val="Times New Roman"/>
      <family val="1"/>
    </font>
    <font>
      <sz val="10"/>
      <name val="Arial"/>
      <family val="2"/>
    </font>
    <font>
      <sz val="11"/>
      <color theme="1"/>
      <name val="Times New Roman"/>
      <family val="1"/>
    </font>
    <font>
      <sz val="10"/>
      <name val="Calibri"/>
      <family val="2"/>
    </font>
    <font>
      <u/>
      <sz val="12"/>
      <name val="Times New Roman"/>
      <family val="1"/>
    </font>
    <font>
      <b/>
      <i/>
      <sz val="12"/>
      <name val="Times New Roman"/>
      <family val="1"/>
      <charset val="238"/>
    </font>
    <font>
      <i/>
      <sz val="11"/>
      <name val="Arial"/>
      <family val="2"/>
      <charset val="238"/>
    </font>
    <font>
      <sz val="14"/>
      <name val="Arial"/>
      <family val="2"/>
      <charset val="238"/>
    </font>
    <font>
      <u/>
      <sz val="12"/>
      <color theme="1"/>
      <name val="Times New Roman"/>
      <family val="1"/>
    </font>
    <font>
      <b/>
      <i/>
      <sz val="12"/>
      <name val="Times New Roman"/>
      <family val="1"/>
    </font>
    <font>
      <b/>
      <sz val="11"/>
      <color theme="1"/>
      <name val="Times New Roman"/>
      <family val="1"/>
      <charset val="238"/>
    </font>
    <font>
      <sz val="10"/>
      <color rgb="FFC00000"/>
      <name val="Arial"/>
      <family val="2"/>
      <charset val="238"/>
    </font>
    <font>
      <sz val="12"/>
      <color rgb="FFC00000"/>
      <name val="Times New Roman"/>
      <family val="1"/>
      <charset val="238"/>
    </font>
    <font>
      <u/>
      <sz val="12"/>
      <color rgb="FFC00000"/>
      <name val="Times New Roman"/>
      <family val="1"/>
    </font>
    <font>
      <b/>
      <sz val="12"/>
      <color rgb="FF000000"/>
      <name val="Times New Roman"/>
      <family val="1"/>
      <charset val="238"/>
    </font>
    <font>
      <b/>
      <sz val="12"/>
      <color theme="1"/>
      <name val="Times New Roman"/>
      <family val="1"/>
      <charset val="238"/>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indexed="9"/>
        <bgColor indexed="64"/>
      </patternFill>
    </fill>
    <fill>
      <patternFill patternType="solid">
        <fgColor theme="9"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bottom style="thin">
        <color auto="1"/>
      </bottom>
      <diagonal/>
    </border>
  </borders>
  <cellStyleXfs count="26">
    <xf numFmtId="0" fontId="0" fillId="0" borderId="0"/>
    <xf numFmtId="44" fontId="2" fillId="0" borderId="0" applyFont="0" applyFill="0" applyBorder="0" applyAlignment="0" applyProtection="0"/>
    <xf numFmtId="0" fontId="2" fillId="0" borderId="0"/>
    <xf numFmtId="0" fontId="2" fillId="0" borderId="0"/>
    <xf numFmtId="0" fontId="1" fillId="0" borderId="0"/>
    <xf numFmtId="0" fontId="1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1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17">
    <xf numFmtId="0" fontId="0" fillId="0" borderId="0" xfId="0"/>
    <xf numFmtId="0" fontId="3" fillId="2" borderId="0" xfId="0" applyFont="1" applyFill="1"/>
    <xf numFmtId="0" fontId="4" fillId="2" borderId="0" xfId="0" applyFont="1" applyFill="1" applyAlignment="1">
      <alignment horizontal="center"/>
    </xf>
    <xf numFmtId="0" fontId="4" fillId="2" borderId="0" xfId="0" applyFont="1" applyFill="1" applyAlignment="1">
      <alignment horizontal="right"/>
    </xf>
    <xf numFmtId="0" fontId="5" fillId="2" borderId="0" xfId="0" applyFont="1" applyFill="1" applyAlignment="1">
      <alignment horizontal="right"/>
    </xf>
    <xf numFmtId="0" fontId="3" fillId="2" borderId="0" xfId="0" applyFont="1" applyFill="1" applyAlignment="1">
      <alignment horizontal="right"/>
    </xf>
    <xf numFmtId="0" fontId="4" fillId="2" borderId="0" xfId="0" applyFont="1" applyFill="1"/>
    <xf numFmtId="0" fontId="7" fillId="2" borderId="0" xfId="0" applyFont="1" applyFill="1" applyAlignment="1"/>
    <xf numFmtId="0" fontId="4" fillId="0" borderId="0" xfId="0" applyFont="1" applyAlignment="1">
      <alignment horizontal="center"/>
    </xf>
    <xf numFmtId="0" fontId="4" fillId="2" borderId="0" xfId="0" applyFont="1" applyFill="1" applyAlignment="1"/>
    <xf numFmtId="0" fontId="4" fillId="2" borderId="0" xfId="0" applyFont="1" applyFill="1" applyBorder="1"/>
    <xf numFmtId="0" fontId="4" fillId="2" borderId="0" xfId="0" applyFont="1" applyFill="1" applyBorder="1" applyAlignment="1">
      <alignment horizontal="center"/>
    </xf>
    <xf numFmtId="0" fontId="4" fillId="2" borderId="0" xfId="0" applyFont="1" applyFill="1" applyBorder="1" applyAlignment="1">
      <alignment horizontal="right"/>
    </xf>
    <xf numFmtId="0" fontId="5" fillId="0" borderId="0" xfId="0" applyFont="1" applyAlignment="1">
      <alignment horizontal="right"/>
    </xf>
    <xf numFmtId="0" fontId="3" fillId="2" borderId="0" xfId="0" applyFont="1" applyFill="1" applyBorder="1" applyAlignment="1">
      <alignment horizontal="right"/>
    </xf>
    <xf numFmtId="0" fontId="3" fillId="2" borderId="0" xfId="0" applyFont="1" applyFill="1" applyBorder="1"/>
    <xf numFmtId="0" fontId="4" fillId="2" borderId="1" xfId="0" applyFont="1" applyFill="1" applyBorder="1"/>
    <xf numFmtId="0" fontId="3" fillId="2" borderId="2" xfId="0" applyFont="1" applyFill="1" applyBorder="1"/>
    <xf numFmtId="0" fontId="3" fillId="2" borderId="2" xfId="0" applyFont="1" applyFill="1" applyBorder="1" applyAlignment="1">
      <alignment horizontal="center"/>
    </xf>
    <xf numFmtId="0" fontId="3" fillId="2" borderId="3" xfId="0" applyFont="1" applyFill="1" applyBorder="1" applyAlignment="1">
      <alignment horizontal="right"/>
    </xf>
    <xf numFmtId="0" fontId="5" fillId="2" borderId="0" xfId="0" applyFont="1" applyFill="1"/>
    <xf numFmtId="0" fontId="3" fillId="2" borderId="4" xfId="0" applyFont="1"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4" fontId="4" fillId="2" borderId="0" xfId="0" applyNumberFormat="1" applyFont="1" applyFill="1" applyBorder="1" applyAlignment="1">
      <alignment horizontal="center"/>
    </xf>
    <xf numFmtId="0" fontId="3" fillId="2" borderId="0" xfId="0" applyFont="1" applyFill="1" applyBorder="1" applyAlignment="1">
      <alignment horizontal="center"/>
    </xf>
    <xf numFmtId="2" fontId="4" fillId="2" borderId="0" xfId="0" applyNumberFormat="1" applyFont="1" applyFill="1"/>
    <xf numFmtId="2" fontId="3" fillId="2" borderId="0" xfId="0" applyNumberFormat="1" applyFont="1" applyFill="1" applyBorder="1" applyAlignment="1">
      <alignment horizontal="right"/>
    </xf>
    <xf numFmtId="0" fontId="4" fillId="2" borderId="7" xfId="0" applyFont="1" applyFill="1" applyBorder="1"/>
    <xf numFmtId="4" fontId="3" fillId="2" borderId="3" xfId="0" applyNumberFormat="1" applyFont="1" applyFill="1" applyBorder="1" applyAlignment="1">
      <alignment horizontal="right"/>
    </xf>
    <xf numFmtId="4" fontId="5" fillId="2" borderId="0" xfId="0" applyNumberFormat="1" applyFont="1" applyFill="1" applyAlignment="1">
      <alignment horizontal="center"/>
    </xf>
    <xf numFmtId="4" fontId="4" fillId="2" borderId="0" xfId="0" applyNumberFormat="1" applyFont="1" applyFill="1" applyAlignment="1">
      <alignment horizontal="center"/>
    </xf>
    <xf numFmtId="4" fontId="4" fillId="2" borderId="0" xfId="0" applyNumberFormat="1" applyFont="1" applyFill="1"/>
    <xf numFmtId="4" fontId="4" fillId="2" borderId="0" xfId="0" applyNumberFormat="1" applyFont="1" applyFill="1" applyBorder="1"/>
    <xf numFmtId="4" fontId="4" fillId="0" borderId="0" xfId="0" applyNumberFormat="1" applyFont="1" applyAlignment="1">
      <alignment horizontal="left"/>
    </xf>
    <xf numFmtId="2" fontId="4" fillId="2" borderId="0" xfId="0" applyNumberFormat="1" applyFont="1" applyFill="1" applyBorder="1"/>
    <xf numFmtId="2" fontId="3" fillId="2" borderId="0" xfId="0" applyNumberFormat="1" applyFont="1" applyFill="1" applyBorder="1" applyAlignment="1">
      <alignment horizontal="center"/>
    </xf>
    <xf numFmtId="4" fontId="3" fillId="2" borderId="6" xfId="0" applyNumberFormat="1" applyFont="1" applyFill="1" applyBorder="1" applyAlignment="1">
      <alignment horizontal="right"/>
    </xf>
    <xf numFmtId="4" fontId="3" fillId="2" borderId="0" xfId="0" applyNumberFormat="1" applyFont="1" applyFill="1" applyBorder="1" applyAlignment="1">
      <alignment horizontal="left"/>
    </xf>
    <xf numFmtId="2" fontId="3" fillId="2" borderId="0" xfId="0" applyNumberFormat="1" applyFont="1" applyFill="1" applyBorder="1"/>
    <xf numFmtId="2" fontId="3" fillId="2" borderId="0" xfId="0" applyNumberFormat="1" applyFont="1" applyFill="1"/>
    <xf numFmtId="2" fontId="6" fillId="3" borderId="8" xfId="0" applyNumberFormat="1" applyFont="1" applyFill="1" applyBorder="1"/>
    <xf numFmtId="2" fontId="6" fillId="3" borderId="6" xfId="0" applyNumberFormat="1" applyFont="1" applyFill="1" applyBorder="1"/>
    <xf numFmtId="4" fontId="6" fillId="3" borderId="4" xfId="0" applyNumberFormat="1" applyFont="1" applyFill="1" applyBorder="1" applyAlignment="1">
      <alignment horizontal="right"/>
    </xf>
    <xf numFmtId="4" fontId="6" fillId="3" borderId="5" xfId="0" applyNumberFormat="1" applyFont="1" applyFill="1" applyBorder="1" applyAlignment="1"/>
    <xf numFmtId="4" fontId="6" fillId="3" borderId="8" xfId="0" applyNumberFormat="1" applyFont="1" applyFill="1" applyBorder="1" applyAlignment="1">
      <alignment horizontal="right"/>
    </xf>
    <xf numFmtId="4" fontId="8" fillId="2" borderId="0" xfId="0" applyNumberFormat="1" applyFont="1" applyFill="1" applyBorder="1" applyAlignment="1">
      <alignment horizontal="center"/>
    </xf>
    <xf numFmtId="4" fontId="8" fillId="2" borderId="0" xfId="0" applyNumberFormat="1" applyFont="1" applyFill="1"/>
    <xf numFmtId="2" fontId="8" fillId="2" borderId="0" xfId="0" applyNumberFormat="1" applyFont="1" applyFill="1" applyBorder="1"/>
    <xf numFmtId="2" fontId="6" fillId="2" borderId="0" xfId="0" applyNumberFormat="1" applyFont="1" applyFill="1" applyBorder="1" applyAlignment="1">
      <alignment horizontal="right"/>
    </xf>
    <xf numFmtId="4" fontId="6" fillId="2" borderId="0" xfId="0" applyNumberFormat="1" applyFont="1" applyFill="1" applyBorder="1" applyAlignment="1">
      <alignment horizontal="left"/>
    </xf>
    <xf numFmtId="2" fontId="6" fillId="2" borderId="0" xfId="0" applyNumberFormat="1" applyFont="1" applyFill="1" applyBorder="1" applyAlignment="1">
      <alignment horizontal="center"/>
    </xf>
    <xf numFmtId="2" fontId="6" fillId="2" borderId="0" xfId="0" applyNumberFormat="1" applyFont="1" applyFill="1" applyBorder="1"/>
    <xf numFmtId="2" fontId="6" fillId="2" borderId="0" xfId="0" applyNumberFormat="1" applyFont="1" applyFill="1"/>
    <xf numFmtId="0" fontId="8" fillId="2" borderId="0" xfId="0" applyFont="1" applyFill="1"/>
    <xf numFmtId="2" fontId="8" fillId="2" borderId="0" xfId="0" applyNumberFormat="1" applyFont="1" applyFill="1"/>
    <xf numFmtId="2" fontId="6" fillId="0" borderId="0" xfId="0" applyNumberFormat="1" applyFont="1" applyFill="1" applyBorder="1"/>
    <xf numFmtId="0" fontId="6" fillId="4" borderId="8" xfId="0" applyFont="1" applyFill="1" applyBorder="1" applyAlignment="1">
      <alignment wrapText="1"/>
    </xf>
    <xf numFmtId="0" fontId="6" fillId="4" borderId="4" xfId="0" applyFont="1" applyFill="1" applyBorder="1" applyAlignment="1">
      <alignment horizontal="center"/>
    </xf>
    <xf numFmtId="4" fontId="6" fillId="4" borderId="8" xfId="0" applyNumberFormat="1" applyFont="1" applyFill="1" applyBorder="1" applyAlignment="1">
      <alignment wrapText="1"/>
    </xf>
    <xf numFmtId="0" fontId="9" fillId="2" borderId="0" xfId="0" applyFont="1" applyFill="1"/>
    <xf numFmtId="0" fontId="6" fillId="2" borderId="4" xfId="0" applyFont="1" applyFill="1" applyBorder="1" applyAlignment="1">
      <alignment wrapText="1"/>
    </xf>
    <xf numFmtId="0" fontId="6" fillId="2" borderId="4" xfId="0" applyFont="1" applyFill="1" applyBorder="1" applyAlignment="1">
      <alignment horizontal="center"/>
    </xf>
    <xf numFmtId="0" fontId="6" fillId="2" borderId="8" xfId="0" applyFont="1" applyFill="1" applyBorder="1" applyAlignment="1">
      <alignment wrapText="1"/>
    </xf>
    <xf numFmtId="4" fontId="6" fillId="2" borderId="6" xfId="0" applyNumberFormat="1" applyFont="1" applyFill="1" applyBorder="1" applyAlignment="1">
      <alignment horizontal="right"/>
    </xf>
    <xf numFmtId="4" fontId="10" fillId="2" borderId="8" xfId="2" applyNumberFormat="1" applyFont="1" applyFill="1" applyBorder="1"/>
    <xf numFmtId="0" fontId="8" fillId="2" borderId="8" xfId="0" applyFont="1" applyFill="1" applyBorder="1" applyAlignment="1">
      <alignment horizontal="center"/>
    </xf>
    <xf numFmtId="4" fontId="8" fillId="2" borderId="6" xfId="0" applyNumberFormat="1" applyFont="1" applyFill="1" applyBorder="1" applyAlignment="1">
      <alignment horizontal="right"/>
    </xf>
    <xf numFmtId="2" fontId="3" fillId="3" borderId="8" xfId="0" applyNumberFormat="1" applyFont="1" applyFill="1" applyBorder="1"/>
    <xf numFmtId="2" fontId="3" fillId="3" borderId="6" xfId="0" applyNumberFormat="1" applyFont="1" applyFill="1" applyBorder="1"/>
    <xf numFmtId="2" fontId="3" fillId="3" borderId="6" xfId="0" applyNumberFormat="1" applyFont="1" applyFill="1" applyBorder="1" applyAlignment="1">
      <alignment horizontal="center"/>
    </xf>
    <xf numFmtId="4" fontId="3" fillId="3" borderId="6" xfId="0" applyNumberFormat="1" applyFont="1" applyFill="1" applyBorder="1" applyAlignment="1">
      <alignment horizontal="right"/>
    </xf>
    <xf numFmtId="4" fontId="4" fillId="0" borderId="0" xfId="0" applyNumberFormat="1" applyFont="1" applyAlignment="1">
      <alignment horizontal="right"/>
    </xf>
    <xf numFmtId="2" fontId="3" fillId="0" borderId="0" xfId="0" applyNumberFormat="1" applyFont="1" applyFill="1" applyBorder="1"/>
    <xf numFmtId="0" fontId="3" fillId="4" borderId="8" xfId="0" applyFont="1" applyFill="1" applyBorder="1" applyAlignment="1">
      <alignment wrapText="1"/>
    </xf>
    <xf numFmtId="0" fontId="3" fillId="4" borderId="4" xfId="0" applyFont="1" applyFill="1" applyBorder="1" applyAlignment="1">
      <alignment horizontal="center"/>
    </xf>
    <xf numFmtId="2" fontId="4" fillId="2" borderId="0" xfId="0" applyNumberFormat="1" applyFont="1" applyFill="1" applyBorder="1" applyAlignment="1">
      <alignment horizontal="right"/>
    </xf>
    <xf numFmtId="2" fontId="11" fillId="0" borderId="0" xfId="0" applyNumberFormat="1" applyFont="1" applyFill="1" applyBorder="1"/>
    <xf numFmtId="0" fontId="12" fillId="2" borderId="9" xfId="3" applyNumberFormat="1" applyFont="1" applyFill="1" applyBorder="1" applyAlignment="1">
      <alignment horizontal="left" vertical="center" wrapText="1"/>
    </xf>
    <xf numFmtId="0" fontId="8" fillId="0" borderId="8" xfId="4" applyFont="1" applyBorder="1" applyAlignment="1">
      <alignment horizontal="center"/>
    </xf>
    <xf numFmtId="4" fontId="8" fillId="2" borderId="8" xfId="5" applyNumberFormat="1" applyFont="1" applyFill="1" applyBorder="1" applyAlignment="1">
      <alignment horizontal="right"/>
    </xf>
    <xf numFmtId="4" fontId="9" fillId="2" borderId="0" xfId="0" applyNumberFormat="1" applyFont="1" applyFill="1" applyBorder="1" applyAlignment="1">
      <alignment horizontal="center"/>
    </xf>
    <xf numFmtId="4" fontId="9" fillId="2" borderId="0" xfId="0" applyNumberFormat="1" applyFont="1" applyFill="1"/>
    <xf numFmtId="0" fontId="9" fillId="2" borderId="0" xfId="0" applyFont="1" applyFill="1" applyBorder="1"/>
    <xf numFmtId="4" fontId="9" fillId="2" borderId="0" xfId="0" applyNumberFormat="1" applyFont="1" applyFill="1" applyBorder="1"/>
    <xf numFmtId="0" fontId="12" fillId="2" borderId="8" xfId="3" applyNumberFormat="1" applyFont="1" applyFill="1" applyBorder="1" applyAlignment="1">
      <alignment horizontal="left" vertical="center" wrapText="1"/>
    </xf>
    <xf numFmtId="0" fontId="8" fillId="2" borderId="8" xfId="2" applyFont="1" applyFill="1" applyBorder="1" applyAlignment="1">
      <alignment wrapText="1"/>
    </xf>
    <xf numFmtId="0" fontId="8" fillId="2" borderId="0" xfId="0" applyFont="1" applyFill="1" applyBorder="1"/>
    <xf numFmtId="4" fontId="8" fillId="2" borderId="0" xfId="0" applyNumberFormat="1" applyFont="1" applyFill="1" applyBorder="1"/>
    <xf numFmtId="0" fontId="8" fillId="0" borderId="9" xfId="6" applyFont="1" applyBorder="1"/>
    <xf numFmtId="0" fontId="8" fillId="2" borderId="8" xfId="4" applyFont="1" applyFill="1" applyBorder="1" applyAlignment="1">
      <alignment horizontal="center"/>
    </xf>
    <xf numFmtId="0" fontId="8" fillId="2" borderId="9" xfId="0" applyFont="1" applyFill="1" applyBorder="1"/>
    <xf numFmtId="0" fontId="10" fillId="2" borderId="8" xfId="3" applyNumberFormat="1" applyFont="1" applyFill="1" applyBorder="1" applyAlignment="1">
      <alignment horizontal="left" vertical="center" wrapText="1"/>
    </xf>
    <xf numFmtId="0" fontId="8" fillId="0" borderId="9" xfId="0" applyFont="1" applyBorder="1"/>
    <xf numFmtId="0" fontId="10" fillId="2" borderId="4" xfId="7" applyFont="1" applyFill="1" applyBorder="1" applyAlignment="1">
      <alignment wrapText="1"/>
    </xf>
    <xf numFmtId="0" fontId="14" fillId="2" borderId="8" xfId="4" applyFont="1" applyFill="1" applyBorder="1"/>
    <xf numFmtId="0" fontId="6" fillId="2" borderId="8" xfId="0" applyFont="1" applyFill="1" applyBorder="1" applyAlignment="1">
      <alignment horizontal="center"/>
    </xf>
    <xf numFmtId="4" fontId="6" fillId="2" borderId="8" xfId="5" applyNumberFormat="1" applyFont="1" applyFill="1" applyBorder="1" applyAlignment="1">
      <alignment horizontal="right"/>
    </xf>
    <xf numFmtId="0" fontId="12" fillId="2" borderId="9" xfId="2" applyFont="1" applyFill="1" applyBorder="1" applyAlignment="1">
      <alignment wrapText="1"/>
    </xf>
    <xf numFmtId="0" fontId="15" fillId="2" borderId="8" xfId="0" applyFont="1" applyFill="1" applyBorder="1" applyAlignment="1">
      <alignment horizontal="center"/>
    </xf>
    <xf numFmtId="0" fontId="15" fillId="0" borderId="8" xfId="4" applyFont="1" applyBorder="1" applyAlignment="1">
      <alignment horizontal="center"/>
    </xf>
    <xf numFmtId="4" fontId="15" fillId="2" borderId="8" xfId="5" applyNumberFormat="1" applyFont="1" applyFill="1" applyBorder="1" applyAlignment="1">
      <alignment horizontal="right"/>
    </xf>
    <xf numFmtId="0" fontId="16" fillId="2" borderId="8" xfId="4" applyFont="1" applyFill="1" applyBorder="1"/>
    <xf numFmtId="0" fontId="17" fillId="2" borderId="4" xfId="0" applyFont="1" applyFill="1" applyBorder="1" applyAlignment="1">
      <alignment horizontal="center"/>
    </xf>
    <xf numFmtId="4" fontId="17" fillId="2" borderId="8" xfId="5" applyNumberFormat="1" applyFont="1" applyFill="1" applyBorder="1" applyAlignment="1">
      <alignment horizontal="right"/>
    </xf>
    <xf numFmtId="0" fontId="15" fillId="2" borderId="10" xfId="2" applyFont="1" applyFill="1" applyBorder="1" applyAlignment="1">
      <alignment wrapText="1"/>
    </xf>
    <xf numFmtId="0" fontId="15" fillId="2" borderId="8" xfId="2" applyFont="1" applyFill="1" applyBorder="1" applyAlignment="1">
      <alignment wrapText="1"/>
    </xf>
    <xf numFmtId="0" fontId="17" fillId="0" borderId="8" xfId="0" applyFont="1" applyBorder="1"/>
    <xf numFmtId="0" fontId="15" fillId="2" borderId="4" xfId="0" applyFont="1" applyFill="1" applyBorder="1" applyAlignment="1">
      <alignment horizontal="center"/>
    </xf>
    <xf numFmtId="0" fontId="15" fillId="0" borderId="9" xfId="0" applyFont="1" applyBorder="1"/>
    <xf numFmtId="0" fontId="15" fillId="0" borderId="8" xfId="0" applyFont="1" applyBorder="1"/>
    <xf numFmtId="0" fontId="17" fillId="4" borderId="8" xfId="0" applyFont="1" applyFill="1" applyBorder="1" applyAlignment="1">
      <alignment wrapText="1"/>
    </xf>
    <xf numFmtId="0" fontId="17" fillId="4" borderId="4" xfId="0" applyFont="1" applyFill="1" applyBorder="1" applyAlignment="1">
      <alignment horizontal="center"/>
    </xf>
    <xf numFmtId="2" fontId="17" fillId="4" borderId="8" xfId="0" applyNumberFormat="1" applyFont="1" applyFill="1" applyBorder="1" applyAlignment="1">
      <alignment wrapText="1"/>
    </xf>
    <xf numFmtId="0" fontId="12" fillId="2" borderId="8" xfId="2" applyFont="1" applyFill="1" applyBorder="1" applyAlignment="1">
      <alignment horizontal="left" wrapText="1"/>
    </xf>
    <xf numFmtId="0" fontId="17" fillId="2" borderId="8" xfId="4" applyFont="1" applyFill="1" applyBorder="1"/>
    <xf numFmtId="0" fontId="17" fillId="2" borderId="8" xfId="0" applyFont="1" applyFill="1" applyBorder="1" applyAlignment="1">
      <alignment horizontal="center"/>
    </xf>
    <xf numFmtId="4" fontId="17" fillId="2" borderId="6" xfId="0" applyNumberFormat="1" applyFont="1" applyFill="1" applyBorder="1" applyAlignment="1">
      <alignment horizontal="right"/>
    </xf>
    <xf numFmtId="4" fontId="8" fillId="2" borderId="0" xfId="0" applyNumberFormat="1" applyFont="1" applyFill="1" applyBorder="1" applyAlignment="1">
      <alignment horizontal="right"/>
    </xf>
    <xf numFmtId="0" fontId="12" fillId="2" borderId="8" xfId="4" applyFont="1" applyFill="1" applyBorder="1"/>
    <xf numFmtId="0" fontId="10" fillId="2" borderId="8" xfId="2" applyFont="1" applyFill="1" applyBorder="1" applyAlignment="1">
      <alignment wrapText="1"/>
    </xf>
    <xf numFmtId="0" fontId="10" fillId="2" borderId="8" xfId="4" applyFont="1" applyFill="1" applyBorder="1"/>
    <xf numFmtId="0" fontId="15" fillId="2" borderId="8" xfId="4" applyFont="1" applyFill="1" applyBorder="1" applyAlignment="1">
      <alignment horizontal="center"/>
    </xf>
    <xf numFmtId="4" fontId="8" fillId="2" borderId="6" xfId="5" applyNumberFormat="1" applyFont="1" applyFill="1" applyBorder="1" applyAlignment="1">
      <alignment horizontal="right"/>
    </xf>
    <xf numFmtId="2" fontId="6" fillId="4" borderId="8" xfId="0" applyNumberFormat="1" applyFont="1" applyFill="1" applyBorder="1" applyAlignment="1">
      <alignment wrapText="1"/>
    </xf>
    <xf numFmtId="4" fontId="6" fillId="2" borderId="8" xfId="0" applyNumberFormat="1" applyFont="1" applyFill="1" applyBorder="1" applyAlignment="1">
      <alignment wrapText="1"/>
    </xf>
    <xf numFmtId="0" fontId="8" fillId="0" borderId="8" xfId="8" applyFont="1" applyBorder="1" applyAlignment="1">
      <alignment wrapText="1"/>
    </xf>
    <xf numFmtId="0" fontId="6" fillId="4" borderId="8" xfId="0" applyFont="1" applyFill="1" applyBorder="1" applyAlignment="1">
      <alignment horizontal="center" wrapText="1"/>
    </xf>
    <xf numFmtId="4" fontId="6" fillId="2" borderId="10" xfId="5" applyNumberFormat="1" applyFont="1" applyFill="1" applyBorder="1" applyAlignment="1">
      <alignment horizontal="right"/>
    </xf>
    <xf numFmtId="4" fontId="16" fillId="2" borderId="8" xfId="4" applyNumberFormat="1" applyFont="1" applyFill="1" applyBorder="1"/>
    <xf numFmtId="0" fontId="6" fillId="0" borderId="8" xfId="0" applyFont="1" applyBorder="1" applyAlignment="1">
      <alignment wrapText="1"/>
    </xf>
    <xf numFmtId="0" fontId="12" fillId="0" borderId="8" xfId="4" applyFont="1" applyBorder="1"/>
    <xf numFmtId="4" fontId="8" fillId="2" borderId="0" xfId="0" applyNumberFormat="1" applyFont="1" applyFill="1" applyBorder="1" applyAlignment="1"/>
    <xf numFmtId="0" fontId="6" fillId="2" borderId="8" xfId="4" applyFont="1" applyFill="1" applyBorder="1" applyAlignment="1">
      <alignment wrapText="1"/>
    </xf>
    <xf numFmtId="4" fontId="15" fillId="2" borderId="10" xfId="5" applyNumberFormat="1" applyFont="1" applyFill="1" applyBorder="1" applyAlignment="1">
      <alignment horizontal="right"/>
    </xf>
    <xf numFmtId="0" fontId="8" fillId="2" borderId="0" xfId="0" applyFont="1" applyFill="1" applyAlignment="1">
      <alignment horizontal="center"/>
    </xf>
    <xf numFmtId="4" fontId="15" fillId="2" borderId="8" xfId="8" applyNumberFormat="1" applyFont="1" applyFill="1" applyBorder="1" applyAlignment="1">
      <alignment horizontal="right"/>
    </xf>
    <xf numFmtId="4" fontId="15" fillId="2" borderId="10" xfId="8" applyNumberFormat="1" applyFont="1" applyFill="1" applyBorder="1" applyAlignment="1">
      <alignment horizontal="right"/>
    </xf>
    <xf numFmtId="4" fontId="15" fillId="2" borderId="8" xfId="2" applyNumberFormat="1" applyFont="1" applyFill="1" applyBorder="1"/>
    <xf numFmtId="0" fontId="18" fillId="2" borderId="4" xfId="9" applyFont="1" applyFill="1" applyBorder="1" applyAlignment="1">
      <alignment vertical="top" wrapText="1"/>
    </xf>
    <xf numFmtId="4" fontId="15" fillId="2" borderId="6" xfId="2" applyNumberFormat="1" applyFont="1" applyFill="1" applyBorder="1"/>
    <xf numFmtId="0" fontId="14" fillId="2" borderId="8" xfId="4" applyFont="1" applyFill="1" applyBorder="1" applyAlignment="1">
      <alignment wrapText="1"/>
    </xf>
    <xf numFmtId="0" fontId="8" fillId="2" borderId="10" xfId="0" applyFont="1" applyFill="1" applyBorder="1"/>
    <xf numFmtId="4" fontId="6" fillId="2" borderId="6" xfId="5" applyNumberFormat="1" applyFont="1" applyFill="1" applyBorder="1" applyAlignment="1">
      <alignment horizontal="right"/>
    </xf>
    <xf numFmtId="0" fontId="8" fillId="2" borderId="8" xfId="0" applyFont="1" applyFill="1" applyBorder="1"/>
    <xf numFmtId="0" fontId="8" fillId="2" borderId="9" xfId="2" applyFont="1" applyFill="1" applyBorder="1" applyAlignment="1">
      <alignment wrapText="1"/>
    </xf>
    <xf numFmtId="2" fontId="15" fillId="2" borderId="9" xfId="0" applyNumberFormat="1" applyFont="1" applyFill="1" applyBorder="1" applyAlignment="1">
      <alignment wrapText="1"/>
    </xf>
    <xf numFmtId="4" fontId="14" fillId="2" borderId="8" xfId="4" applyNumberFormat="1" applyFont="1" applyFill="1" applyBorder="1"/>
    <xf numFmtId="0" fontId="8" fillId="2" borderId="4" xfId="0" applyFont="1" applyFill="1" applyBorder="1" applyAlignment="1">
      <alignment horizontal="center"/>
    </xf>
    <xf numFmtId="0" fontId="8" fillId="2" borderId="0" xfId="0" applyFont="1" applyFill="1" applyAlignment="1">
      <alignment horizontal="right"/>
    </xf>
    <xf numFmtId="4" fontId="12" fillId="2" borderId="8" xfId="2" applyNumberFormat="1" applyFont="1" applyFill="1" applyBorder="1"/>
    <xf numFmtId="4" fontId="15" fillId="2" borderId="8" xfId="0" applyNumberFormat="1" applyFont="1" applyFill="1" applyBorder="1" applyAlignment="1">
      <alignment wrapText="1"/>
    </xf>
    <xf numFmtId="0" fontId="19" fillId="2" borderId="0" xfId="0" applyFont="1" applyFill="1"/>
    <xf numFmtId="4" fontId="19" fillId="2" borderId="0" xfId="0" applyNumberFormat="1" applyFont="1" applyFill="1" applyBorder="1" applyAlignment="1">
      <alignment horizontal="center"/>
    </xf>
    <xf numFmtId="2" fontId="20" fillId="2" borderId="0" xfId="0" applyNumberFormat="1" applyFont="1" applyFill="1" applyBorder="1" applyAlignment="1">
      <alignment horizontal="right"/>
    </xf>
    <xf numFmtId="0" fontId="8" fillId="2" borderId="8" xfId="4" applyFont="1" applyFill="1" applyBorder="1"/>
    <xf numFmtId="4" fontId="8" fillId="2" borderId="8" xfId="0" applyNumberFormat="1" applyFont="1" applyFill="1" applyBorder="1" applyAlignment="1">
      <alignment wrapText="1"/>
    </xf>
    <xf numFmtId="0" fontId="16" fillId="2" borderId="8" xfId="4" applyFont="1" applyFill="1" applyBorder="1" applyAlignment="1">
      <alignment wrapText="1"/>
    </xf>
    <xf numFmtId="2" fontId="6" fillId="2" borderId="8" xfId="0" applyNumberFormat="1" applyFont="1" applyFill="1" applyBorder="1" applyAlignment="1">
      <alignment wrapText="1"/>
    </xf>
    <xf numFmtId="0" fontId="8" fillId="2" borderId="0" xfId="0" applyFont="1" applyFill="1" applyBorder="1" applyAlignment="1">
      <alignment horizontal="center" wrapText="1"/>
    </xf>
    <xf numFmtId="2" fontId="6" fillId="2" borderId="0" xfId="0" applyNumberFormat="1" applyFont="1" applyFill="1" applyBorder="1" applyAlignment="1">
      <alignment wrapText="1"/>
    </xf>
    <xf numFmtId="0" fontId="15" fillId="2" borderId="8" xfId="0" applyFont="1" applyFill="1" applyBorder="1" applyAlignment="1">
      <alignment vertical="center" wrapText="1"/>
    </xf>
    <xf numFmtId="2" fontId="8" fillId="2" borderId="8" xfId="0" applyNumberFormat="1" applyFont="1" applyFill="1" applyBorder="1" applyAlignment="1">
      <alignment wrapText="1"/>
    </xf>
    <xf numFmtId="0" fontId="16" fillId="2" borderId="8" xfId="2" applyFont="1" applyFill="1" applyBorder="1"/>
    <xf numFmtId="2" fontId="17" fillId="2" borderId="6" xfId="0" applyNumberFormat="1" applyFont="1" applyFill="1" applyBorder="1" applyAlignment="1">
      <alignment wrapText="1"/>
    </xf>
    <xf numFmtId="0" fontId="8" fillId="2" borderId="8" xfId="0" applyFont="1" applyFill="1" applyBorder="1" applyAlignment="1">
      <alignment vertical="center" wrapText="1"/>
    </xf>
    <xf numFmtId="2" fontId="8" fillId="2" borderId="6" xfId="0" applyNumberFormat="1" applyFont="1" applyFill="1" applyBorder="1" applyAlignment="1">
      <alignment wrapText="1"/>
    </xf>
    <xf numFmtId="0" fontId="10" fillId="2" borderId="8" xfId="0" applyFont="1" applyFill="1" applyBorder="1" applyAlignment="1">
      <alignment wrapText="1"/>
    </xf>
    <xf numFmtId="0" fontId="6" fillId="4" borderId="8" xfId="0" applyFont="1" applyFill="1" applyBorder="1" applyAlignment="1">
      <alignment horizontal="center"/>
    </xf>
    <xf numFmtId="0" fontId="10" fillId="2" borderId="8" xfId="2" applyFont="1" applyFill="1" applyBorder="1" applyAlignment="1">
      <alignment horizontal="left" vertical="center" wrapText="1"/>
    </xf>
    <xf numFmtId="4" fontId="8" fillId="2" borderId="8" xfId="0" applyNumberFormat="1" applyFont="1" applyFill="1" applyBorder="1" applyAlignment="1">
      <alignment horizontal="right" wrapText="1"/>
    </xf>
    <xf numFmtId="0" fontId="6" fillId="3" borderId="5" xfId="0" applyFont="1" applyFill="1" applyBorder="1" applyAlignment="1">
      <alignment wrapText="1"/>
    </xf>
    <xf numFmtId="4" fontId="6" fillId="3" borderId="6" xfId="0" applyNumberFormat="1" applyFont="1" applyFill="1" applyBorder="1" applyAlignment="1">
      <alignment horizontal="right"/>
    </xf>
    <xf numFmtId="0" fontId="6" fillId="2" borderId="0" xfId="0" applyFont="1" applyFill="1" applyBorder="1" applyAlignment="1">
      <alignment wrapText="1"/>
    </xf>
    <xf numFmtId="4" fontId="8" fillId="2" borderId="10" xfId="0" applyNumberFormat="1" applyFont="1" applyFill="1" applyBorder="1" applyAlignment="1">
      <alignment horizontal="right"/>
    </xf>
    <xf numFmtId="4" fontId="8" fillId="2" borderId="8" xfId="0" applyNumberFormat="1" applyFont="1" applyFill="1" applyBorder="1" applyAlignment="1">
      <alignment horizontal="right"/>
    </xf>
    <xf numFmtId="0" fontId="12" fillId="2" borderId="8" xfId="3" applyFont="1" applyFill="1" applyBorder="1" applyAlignment="1">
      <alignment horizontal="left" vertical="center" wrapText="1"/>
    </xf>
    <xf numFmtId="0" fontId="12" fillId="2" borderId="8" xfId="2" applyFont="1" applyFill="1" applyBorder="1" applyAlignment="1">
      <alignment wrapText="1"/>
    </xf>
    <xf numFmtId="0" fontId="12" fillId="0" borderId="8" xfId="3" applyNumberFormat="1" applyFont="1" applyFill="1" applyBorder="1" applyAlignment="1">
      <alignment horizontal="left" vertical="center" wrapText="1"/>
    </xf>
    <xf numFmtId="0" fontId="8" fillId="0" borderId="11" xfId="0" applyFont="1" applyBorder="1" applyAlignment="1">
      <alignment wrapText="1"/>
    </xf>
    <xf numFmtId="4" fontId="17" fillId="2" borderId="8" xfId="0" applyNumberFormat="1" applyFont="1" applyFill="1" applyBorder="1" applyAlignment="1">
      <alignment horizontal="right"/>
    </xf>
    <xf numFmtId="0" fontId="6" fillId="4" borderId="9" xfId="0" applyFont="1" applyFill="1" applyBorder="1" applyAlignment="1">
      <alignment wrapText="1"/>
    </xf>
    <xf numFmtId="4" fontId="6" fillId="4" borderId="8" xfId="0" applyNumberFormat="1" applyFont="1" applyFill="1" applyBorder="1" applyAlignment="1">
      <alignment horizontal="right" wrapText="1"/>
    </xf>
    <xf numFmtId="0" fontId="6" fillId="2" borderId="8" xfId="4" applyFont="1" applyFill="1" applyBorder="1"/>
    <xf numFmtId="2" fontId="6" fillId="2" borderId="6" xfId="0" applyNumberFormat="1" applyFont="1" applyFill="1" applyBorder="1" applyAlignment="1">
      <alignment wrapText="1"/>
    </xf>
    <xf numFmtId="0" fontId="12" fillId="2" borderId="8" xfId="0" applyFont="1" applyFill="1" applyBorder="1" applyAlignment="1">
      <alignment wrapText="1"/>
    </xf>
    <xf numFmtId="0" fontId="6" fillId="0" borderId="8" xfId="0" applyFont="1" applyFill="1" applyBorder="1" applyAlignment="1">
      <alignment wrapText="1"/>
    </xf>
    <xf numFmtId="4" fontId="6" fillId="2" borderId="8" xfId="0" applyNumberFormat="1" applyFont="1" applyFill="1" applyBorder="1" applyAlignment="1">
      <alignment horizontal="right"/>
    </xf>
    <xf numFmtId="0" fontId="8" fillId="2" borderId="8" xfId="4" applyFont="1" applyFill="1" applyBorder="1" applyAlignment="1">
      <alignment wrapText="1"/>
    </xf>
    <xf numFmtId="0" fontId="12" fillId="0" borderId="8" xfId="10" applyFont="1" applyBorder="1" applyAlignment="1">
      <alignment wrapText="1"/>
    </xf>
    <xf numFmtId="4" fontId="8" fillId="0" borderId="8" xfId="0" applyNumberFormat="1" applyFont="1" applyFill="1" applyBorder="1" applyAlignment="1">
      <alignment horizontal="right"/>
    </xf>
    <xf numFmtId="0" fontId="12" fillId="2" borderId="8" xfId="10" applyFont="1" applyFill="1" applyBorder="1"/>
    <xf numFmtId="0" fontId="12" fillId="2" borderId="8" xfId="4" applyFont="1" applyFill="1" applyBorder="1" applyAlignment="1">
      <alignment wrapText="1"/>
    </xf>
    <xf numFmtId="0" fontId="21" fillId="2" borderId="0" xfId="0" applyFont="1" applyFill="1" applyBorder="1" applyAlignment="1">
      <alignment horizontal="center" wrapText="1"/>
    </xf>
    <xf numFmtId="0" fontId="12" fillId="0" borderId="10" xfId="4" applyFont="1" applyBorder="1"/>
    <xf numFmtId="0" fontId="12" fillId="0" borderId="10" xfId="4" applyFont="1" applyBorder="1" applyAlignment="1">
      <alignment vertical="center" wrapText="1"/>
    </xf>
    <xf numFmtId="0" fontId="12" fillId="0" borderId="10" xfId="4" applyFont="1" applyBorder="1" applyAlignment="1">
      <alignment wrapText="1"/>
    </xf>
    <xf numFmtId="0" fontId="15" fillId="2" borderId="9" xfId="2" applyFont="1" applyFill="1" applyBorder="1" applyAlignment="1">
      <alignment wrapText="1"/>
    </xf>
    <xf numFmtId="4" fontId="8" fillId="0" borderId="8" xfId="0" applyNumberFormat="1" applyFont="1" applyFill="1" applyBorder="1" applyAlignment="1">
      <alignment wrapText="1"/>
    </xf>
    <xf numFmtId="0" fontId="12" fillId="0" borderId="8" xfId="4" applyFont="1" applyBorder="1" applyAlignment="1">
      <alignment vertical="center"/>
    </xf>
    <xf numFmtId="0" fontId="12" fillId="0" borderId="10" xfId="4" applyFont="1" applyBorder="1" applyAlignment="1">
      <alignment vertical="center"/>
    </xf>
    <xf numFmtId="0" fontId="12" fillId="0" borderId="10" xfId="4" applyFont="1" applyBorder="1" applyAlignment="1">
      <alignment horizontal="left" vertical="center"/>
    </xf>
    <xf numFmtId="0" fontId="12" fillId="2" borderId="8" xfId="6" applyFont="1" applyFill="1" applyBorder="1"/>
    <xf numFmtId="0" fontId="15" fillId="2" borderId="10" xfId="10" applyFont="1" applyFill="1" applyBorder="1" applyAlignment="1">
      <alignment vertical="center" wrapText="1"/>
    </xf>
    <xf numFmtId="0" fontId="15" fillId="2" borderId="8" xfId="10" applyFont="1" applyFill="1" applyBorder="1" applyAlignment="1">
      <alignment vertical="center" wrapText="1"/>
    </xf>
    <xf numFmtId="2" fontId="8" fillId="0" borderId="8" xfId="0" applyNumberFormat="1" applyFont="1" applyBorder="1" applyAlignment="1">
      <alignment wrapText="1"/>
    </xf>
    <xf numFmtId="0" fontId="15" fillId="2" borderId="8" xfId="4" applyFont="1" applyFill="1" applyBorder="1" applyAlignment="1">
      <alignment wrapText="1"/>
    </xf>
    <xf numFmtId="0" fontId="3" fillId="2" borderId="0" xfId="0" applyFont="1" applyFill="1" applyBorder="1" applyAlignment="1">
      <alignment wrapText="1"/>
    </xf>
    <xf numFmtId="0" fontId="22" fillId="0" borderId="10" xfId="2" applyFont="1" applyFill="1" applyBorder="1" applyAlignment="1">
      <alignment horizontal="left" vertical="top" wrapText="1"/>
    </xf>
    <xf numFmtId="0" fontId="4" fillId="2" borderId="8" xfId="0" applyFont="1" applyFill="1" applyBorder="1" applyAlignment="1">
      <alignment horizontal="center"/>
    </xf>
    <xf numFmtId="4" fontId="4" fillId="0" borderId="8" xfId="0" applyNumberFormat="1" applyFont="1" applyFill="1" applyBorder="1" applyAlignment="1">
      <alignment wrapText="1"/>
    </xf>
    <xf numFmtId="0" fontId="23" fillId="2" borderId="0" xfId="0" applyFont="1" applyFill="1" applyBorder="1" applyAlignment="1">
      <alignment horizontal="center" wrapText="1"/>
    </xf>
    <xf numFmtId="0" fontId="12" fillId="0" borderId="8" xfId="0" applyFont="1" applyBorder="1"/>
    <xf numFmtId="0" fontId="12" fillId="0" borderId="8" xfId="0" applyFont="1" applyBorder="1" applyAlignment="1">
      <alignment vertical="center"/>
    </xf>
    <xf numFmtId="0" fontId="12" fillId="0" borderId="8" xfId="0" applyFont="1" applyBorder="1" applyAlignment="1">
      <alignment wrapText="1"/>
    </xf>
    <xf numFmtId="0" fontId="12" fillId="0" borderId="10" xfId="0" applyFont="1" applyBorder="1" applyAlignment="1">
      <alignment wrapText="1"/>
    </xf>
    <xf numFmtId="0" fontId="12" fillId="0" borderId="10" xfId="0" applyFont="1" applyBorder="1" applyAlignment="1">
      <alignment vertical="center" wrapText="1"/>
    </xf>
    <xf numFmtId="4" fontId="12" fillId="2" borderId="8" xfId="2" applyNumberFormat="1" applyFont="1" applyFill="1" applyBorder="1" applyAlignment="1">
      <alignment wrapText="1"/>
    </xf>
    <xf numFmtId="0" fontId="6" fillId="4" borderId="4" xfId="0" applyFont="1" applyFill="1" applyBorder="1" applyAlignment="1"/>
    <xf numFmtId="0" fontId="6" fillId="4" borderId="8" xfId="0" applyFont="1" applyFill="1" applyBorder="1" applyAlignment="1"/>
    <xf numFmtId="4" fontId="15" fillId="2" borderId="8" xfId="0" applyNumberFormat="1" applyFont="1" applyFill="1" applyBorder="1" applyAlignment="1">
      <alignment horizontal="right" wrapText="1"/>
    </xf>
    <xf numFmtId="0" fontId="8" fillId="0" borderId="8" xfId="0" applyFont="1" applyBorder="1" applyAlignment="1">
      <alignment horizontal="center"/>
    </xf>
    <xf numFmtId="4" fontId="15" fillId="2" borderId="8" xfId="0" applyNumberFormat="1" applyFont="1" applyFill="1" applyBorder="1" applyAlignment="1">
      <alignment horizontal="right"/>
    </xf>
    <xf numFmtId="0" fontId="15" fillId="2" borderId="8" xfId="3" applyFont="1" applyFill="1" applyBorder="1" applyAlignment="1">
      <alignment horizontal="left" vertical="center" wrapText="1"/>
    </xf>
    <xf numFmtId="2" fontId="8" fillId="0" borderId="4" xfId="0" applyNumberFormat="1" applyFont="1" applyBorder="1" applyAlignment="1">
      <alignment wrapText="1"/>
    </xf>
    <xf numFmtId="0" fontId="4" fillId="0" borderId="4" xfId="0" applyFont="1" applyBorder="1" applyAlignment="1">
      <alignment vertical="top" wrapText="1"/>
    </xf>
    <xf numFmtId="0" fontId="4" fillId="0" borderId="8" xfId="0" applyFont="1" applyBorder="1" applyAlignment="1">
      <alignment horizontal="center"/>
    </xf>
    <xf numFmtId="4" fontId="4" fillId="2" borderId="8" xfId="0" applyNumberFormat="1" applyFont="1" applyFill="1" applyBorder="1" applyAlignment="1">
      <alignment horizontal="right"/>
    </xf>
    <xf numFmtId="2" fontId="6" fillId="3" borderId="5" xfId="0" applyNumberFormat="1" applyFont="1" applyFill="1" applyBorder="1" applyAlignment="1">
      <alignment horizontal="center"/>
    </xf>
    <xf numFmtId="0" fontId="6" fillId="2" borderId="0" xfId="0" applyFont="1" applyFill="1" applyAlignment="1">
      <alignment horizontal="right"/>
    </xf>
    <xf numFmtId="0" fontId="24" fillId="2" borderId="0" xfId="0" applyFont="1" applyFill="1" applyAlignment="1">
      <alignment wrapText="1"/>
    </xf>
    <xf numFmtId="0" fontId="8" fillId="2" borderId="8" xfId="0" applyFont="1" applyFill="1" applyBorder="1" applyAlignment="1">
      <alignment vertical="top" wrapText="1"/>
    </xf>
    <xf numFmtId="0" fontId="6" fillId="2" borderId="0" xfId="0" applyFont="1" applyFill="1"/>
    <xf numFmtId="0" fontId="6" fillId="2" borderId="0" xfId="0" applyFont="1" applyFill="1" applyBorder="1" applyAlignment="1">
      <alignment horizontal="left"/>
    </xf>
    <xf numFmtId="0" fontId="6" fillId="2" borderId="8" xfId="0" applyFont="1" applyFill="1" applyBorder="1" applyAlignment="1">
      <alignment horizontal="center" wrapText="1"/>
    </xf>
    <xf numFmtId="0" fontId="3" fillId="2" borderId="0" xfId="0" applyFont="1" applyFill="1" applyBorder="1" applyAlignment="1">
      <alignment horizontal="left"/>
    </xf>
    <xf numFmtId="0" fontId="15" fillId="0" borderId="8" xfId="8" applyFont="1" applyBorder="1" applyAlignment="1">
      <alignment wrapText="1"/>
    </xf>
    <xf numFmtId="0" fontId="12" fillId="2" borderId="10" xfId="2" applyFont="1" applyFill="1" applyBorder="1" applyAlignment="1">
      <alignment wrapText="1"/>
    </xf>
    <xf numFmtId="4" fontId="6" fillId="2" borderId="8" xfId="0" applyNumberFormat="1" applyFont="1" applyFill="1" applyBorder="1" applyAlignment="1">
      <alignment horizontal="right" wrapText="1"/>
    </xf>
    <xf numFmtId="0" fontId="25" fillId="0" borderId="4" xfId="0" applyFont="1" applyBorder="1" applyAlignment="1"/>
    <xf numFmtId="4" fontId="8" fillId="2" borderId="0" xfId="0" applyNumberFormat="1" applyFont="1" applyFill="1" applyBorder="1" applyAlignment="1">
      <alignment horizontal="center" wrapText="1"/>
    </xf>
    <xf numFmtId="4" fontId="17" fillId="2" borderId="8" xfId="0" applyNumberFormat="1" applyFont="1" applyFill="1" applyBorder="1" applyAlignment="1">
      <alignment wrapText="1"/>
    </xf>
    <xf numFmtId="0" fontId="12" fillId="0" borderId="8" xfId="10" applyFont="1" applyBorder="1"/>
    <xf numFmtId="0" fontId="10" fillId="0" borderId="8" xfId="4" applyFont="1" applyBorder="1"/>
    <xf numFmtId="0" fontId="12" fillId="0" borderId="8" xfId="4" applyFont="1" applyBorder="1" applyAlignment="1">
      <alignment horizontal="left"/>
    </xf>
    <xf numFmtId="0" fontId="8" fillId="2" borderId="8" xfId="10" applyFont="1" applyFill="1" applyBorder="1" applyAlignment="1">
      <alignment vertical="center" wrapText="1"/>
    </xf>
    <xf numFmtId="0" fontId="15" fillId="0" borderId="8" xfId="10" applyFont="1" applyFill="1" applyBorder="1" applyAlignment="1">
      <alignment vertical="center" wrapText="1"/>
    </xf>
    <xf numFmtId="0" fontId="8" fillId="0" borderId="8" xfId="11" applyNumberFormat="1" applyFont="1" applyBorder="1" applyAlignment="1">
      <alignment wrapText="1"/>
    </xf>
    <xf numFmtId="0" fontId="10" fillId="0" borderId="8" xfId="0" applyFont="1" applyBorder="1"/>
    <xf numFmtId="0" fontId="14" fillId="2" borderId="8" xfId="2" applyFont="1" applyFill="1" applyBorder="1"/>
    <xf numFmtId="0" fontId="26" fillId="2" borderId="4" xfId="2" applyFont="1" applyFill="1" applyBorder="1" applyAlignment="1">
      <alignment wrapText="1"/>
    </xf>
    <xf numFmtId="4" fontId="4" fillId="2" borderId="0" xfId="0" applyNumberFormat="1" applyFont="1" applyFill="1" applyBorder="1" applyAlignment="1">
      <alignment horizontal="center" wrapText="1"/>
    </xf>
    <xf numFmtId="0" fontId="6" fillId="5" borderId="4" xfId="0" applyFont="1" applyFill="1" applyBorder="1" applyAlignment="1">
      <alignment horizontal="right"/>
    </xf>
    <xf numFmtId="0" fontId="6" fillId="5" borderId="8" xfId="0" applyFont="1" applyFill="1" applyBorder="1" applyAlignment="1"/>
    <xf numFmtId="4" fontId="6" fillId="5" borderId="8" xfId="0" applyNumberFormat="1" applyFont="1" applyFill="1" applyBorder="1" applyAlignment="1">
      <alignment horizontal="right"/>
    </xf>
    <xf numFmtId="0" fontId="8" fillId="0" borderId="0" xfId="0" applyFont="1" applyBorder="1"/>
    <xf numFmtId="4" fontId="6" fillId="2" borderId="0" xfId="0" applyNumberFormat="1" applyFont="1" applyFill="1" applyBorder="1" applyAlignment="1">
      <alignment horizontal="right"/>
    </xf>
    <xf numFmtId="0" fontId="6" fillId="3" borderId="4" xfId="0" applyFont="1" applyFill="1" applyBorder="1"/>
    <xf numFmtId="0" fontId="24" fillId="3" borderId="5" xfId="0" applyFont="1" applyFill="1" applyBorder="1"/>
    <xf numFmtId="0" fontId="6" fillId="3" borderId="5" xfId="0" applyFont="1" applyFill="1" applyBorder="1" applyAlignment="1">
      <alignment horizontal="center"/>
    </xf>
    <xf numFmtId="0" fontId="6" fillId="3" borderId="5" xfId="0" applyFont="1" applyFill="1" applyBorder="1"/>
    <xf numFmtId="0" fontId="6" fillId="2" borderId="0" xfId="0" applyFont="1" applyFill="1" applyBorder="1" applyAlignment="1">
      <alignment horizontal="right"/>
    </xf>
    <xf numFmtId="0" fontId="6" fillId="4" borderId="9" xfId="0" applyFont="1" applyFill="1" applyBorder="1" applyAlignment="1"/>
    <xf numFmtId="4" fontId="6" fillId="4" borderId="9" xfId="0" applyNumberFormat="1" applyFont="1" applyFill="1" applyBorder="1" applyAlignment="1">
      <alignment horizontal="right"/>
    </xf>
    <xf numFmtId="0" fontId="6" fillId="0" borderId="8" xfId="0" applyFont="1" applyBorder="1" applyAlignment="1"/>
    <xf numFmtId="0" fontId="8" fillId="0" borderId="8" xfId="0" applyFont="1" applyBorder="1" applyAlignment="1"/>
    <xf numFmtId="4" fontId="6" fillId="0" borderId="8" xfId="0" applyNumberFormat="1" applyFont="1" applyBorder="1" applyAlignment="1"/>
    <xf numFmtId="3" fontId="12" fillId="2" borderId="8" xfId="4" applyNumberFormat="1" applyFont="1" applyFill="1" applyBorder="1" applyAlignment="1">
      <alignment horizontal="center"/>
    </xf>
    <xf numFmtId="0" fontId="15" fillId="2" borderId="8" xfId="8" applyFont="1" applyFill="1" applyBorder="1" applyAlignment="1">
      <alignment wrapText="1"/>
    </xf>
    <xf numFmtId="4" fontId="8" fillId="2" borderId="8" xfId="0" applyNumberFormat="1" applyFont="1" applyFill="1" applyBorder="1" applyAlignment="1">
      <alignment horizontal="left"/>
    </xf>
    <xf numFmtId="0" fontId="8" fillId="2" borderId="0" xfId="0" applyFont="1" applyFill="1" applyBorder="1" applyAlignment="1">
      <alignment horizontal="right"/>
    </xf>
    <xf numFmtId="0" fontId="6" fillId="2" borderId="8" xfId="0" applyFont="1" applyFill="1" applyBorder="1" applyAlignment="1">
      <alignment horizontal="left"/>
    </xf>
    <xf numFmtId="0" fontId="8" fillId="2" borderId="0" xfId="0" applyFont="1" applyFill="1" applyBorder="1" applyAlignment="1">
      <alignment horizontal="center"/>
    </xf>
    <xf numFmtId="4" fontId="26" fillId="2" borderId="8" xfId="2" applyNumberFormat="1" applyFont="1" applyFill="1" applyBorder="1" applyAlignment="1">
      <alignment wrapText="1"/>
    </xf>
    <xf numFmtId="4" fontId="4" fillId="2" borderId="0" xfId="0" applyNumberFormat="1" applyFont="1" applyFill="1" applyBorder="1" applyAlignment="1">
      <alignment horizontal="right"/>
    </xf>
    <xf numFmtId="0" fontId="8" fillId="0" borderId="0" xfId="0" applyFont="1" applyBorder="1" applyAlignment="1">
      <alignment horizontal="right"/>
    </xf>
    <xf numFmtId="0" fontId="6" fillId="2" borderId="8" xfId="2" applyFont="1" applyFill="1" applyBorder="1" applyAlignment="1">
      <alignment wrapText="1"/>
    </xf>
    <xf numFmtId="0" fontId="8" fillId="2" borderId="0" xfId="2" applyFont="1" applyFill="1"/>
    <xf numFmtId="0" fontId="12" fillId="2" borderId="8" xfId="7" applyFont="1" applyFill="1" applyBorder="1" applyAlignment="1">
      <alignment wrapText="1"/>
    </xf>
    <xf numFmtId="0" fontId="12" fillId="2" borderId="4" xfId="7" applyFont="1" applyFill="1" applyBorder="1" applyAlignment="1">
      <alignment wrapText="1"/>
    </xf>
    <xf numFmtId="2" fontId="8" fillId="2" borderId="9" xfId="11" applyNumberFormat="1" applyFont="1" applyFill="1" applyBorder="1" applyAlignment="1">
      <alignment wrapText="1"/>
    </xf>
    <xf numFmtId="2" fontId="8" fillId="2" borderId="8" xfId="11" applyNumberFormat="1" applyFont="1" applyFill="1" applyBorder="1" applyAlignment="1">
      <alignment wrapText="1"/>
    </xf>
    <xf numFmtId="0" fontId="6" fillId="0" borderId="0" xfId="0" applyFont="1" applyBorder="1" applyAlignment="1">
      <alignment horizontal="right"/>
    </xf>
    <xf numFmtId="2" fontId="16" fillId="2" borderId="8" xfId="4" applyNumberFormat="1" applyFont="1" applyFill="1" applyBorder="1"/>
    <xf numFmtId="0" fontId="17" fillId="2" borderId="8" xfId="4" applyFont="1" applyFill="1" applyBorder="1" applyAlignment="1">
      <alignment horizontal="center"/>
    </xf>
    <xf numFmtId="4" fontId="6" fillId="2" borderId="0" xfId="0" applyNumberFormat="1" applyFont="1" applyFill="1" applyBorder="1" applyAlignment="1">
      <alignment horizontal="center"/>
    </xf>
    <xf numFmtId="0" fontId="6" fillId="2" borderId="0" xfId="2" applyFont="1" applyFill="1"/>
    <xf numFmtId="0" fontId="6" fillId="2" borderId="0" xfId="0" applyFont="1" applyFill="1" applyBorder="1"/>
    <xf numFmtId="0" fontId="6" fillId="2" borderId="0" xfId="0" applyFont="1" applyFill="1" applyBorder="1" applyAlignment="1">
      <alignment horizontal="center"/>
    </xf>
    <xf numFmtId="0" fontId="12" fillId="2" borderId="10" xfId="0" applyFont="1" applyFill="1" applyBorder="1" applyAlignment="1">
      <alignment wrapText="1"/>
    </xf>
    <xf numFmtId="0" fontId="12" fillId="2" borderId="8" xfId="4" applyFont="1" applyFill="1" applyBorder="1" applyAlignment="1">
      <alignment horizontal="center"/>
    </xf>
    <xf numFmtId="0" fontId="12" fillId="2" borderId="8" xfId="2" applyFont="1" applyFill="1" applyBorder="1" applyAlignment="1">
      <alignment horizontal="center" wrapText="1"/>
    </xf>
    <xf numFmtId="0" fontId="6" fillId="0" borderId="8" xfId="0" applyFont="1" applyBorder="1"/>
    <xf numFmtId="0" fontId="10" fillId="2" borderId="8" xfId="2" applyFont="1" applyFill="1" applyBorder="1" applyAlignment="1">
      <alignment horizontal="center" wrapText="1"/>
    </xf>
    <xf numFmtId="0" fontId="8" fillId="2" borderId="10" xfId="2" applyFont="1" applyFill="1" applyBorder="1" applyAlignment="1">
      <alignment wrapText="1"/>
    </xf>
    <xf numFmtId="0" fontId="10" fillId="2" borderId="10" xfId="2" applyFont="1" applyFill="1" applyBorder="1" applyAlignment="1">
      <alignment wrapText="1"/>
    </xf>
    <xf numFmtId="0" fontId="8" fillId="0" borderId="0" xfId="0" applyFont="1" applyAlignment="1">
      <alignment horizontal="right"/>
    </xf>
    <xf numFmtId="0" fontId="6" fillId="0" borderId="8" xfId="0" applyFont="1" applyBorder="1" applyAlignment="1">
      <alignment horizontal="center"/>
    </xf>
    <xf numFmtId="4" fontId="6" fillId="0" borderId="8" xfId="0" applyNumberFormat="1" applyFont="1" applyBorder="1" applyAlignment="1">
      <alignment horizontal="right"/>
    </xf>
    <xf numFmtId="0" fontId="28" fillId="2" borderId="0" xfId="0" applyFont="1" applyFill="1" applyBorder="1"/>
    <xf numFmtId="1" fontId="8" fillId="2" borderId="8" xfId="0" applyNumberFormat="1" applyFont="1" applyFill="1" applyBorder="1" applyAlignment="1">
      <alignment horizontal="center"/>
    </xf>
    <xf numFmtId="0" fontId="10" fillId="2" borderId="10" xfId="0" applyFont="1" applyFill="1" applyBorder="1" applyAlignment="1">
      <alignment wrapText="1"/>
    </xf>
    <xf numFmtId="2" fontId="15" fillId="2" borderId="8" xfId="0" applyNumberFormat="1" applyFont="1" applyFill="1" applyBorder="1" applyAlignment="1">
      <alignment wrapText="1"/>
    </xf>
    <xf numFmtId="1" fontId="15" fillId="2" borderId="8" xfId="0" applyNumberFormat="1" applyFont="1" applyFill="1" applyBorder="1" applyAlignment="1">
      <alignment horizontal="center"/>
    </xf>
    <xf numFmtId="4" fontId="6" fillId="4" borderId="8" xfId="0" applyNumberFormat="1" applyFont="1" applyFill="1" applyBorder="1" applyAlignment="1">
      <alignment horizontal="right"/>
    </xf>
    <xf numFmtId="0" fontId="6" fillId="0" borderId="0" xfId="0" applyFont="1" applyAlignment="1">
      <alignment horizontal="right"/>
    </xf>
    <xf numFmtId="4" fontId="6" fillId="0" borderId="8" xfId="0" applyNumberFormat="1" applyFont="1" applyFill="1" applyBorder="1" applyAlignment="1">
      <alignment horizontal="right"/>
    </xf>
    <xf numFmtId="0" fontId="6" fillId="0" borderId="0" xfId="0" applyFont="1"/>
    <xf numFmtId="4" fontId="8" fillId="0" borderId="6" xfId="0" applyNumberFormat="1" applyFont="1" applyFill="1" applyBorder="1" applyAlignment="1">
      <alignment horizontal="right"/>
    </xf>
    <xf numFmtId="0" fontId="10" fillId="6" borderId="8" xfId="0" applyFont="1" applyFill="1" applyBorder="1" applyAlignment="1">
      <alignment wrapText="1"/>
    </xf>
    <xf numFmtId="0" fontId="10" fillId="2" borderId="8" xfId="0" applyFont="1" applyFill="1" applyBorder="1"/>
    <xf numFmtId="0" fontId="12" fillId="6" borderId="8" xfId="0" applyFont="1" applyFill="1" applyBorder="1" applyAlignment="1">
      <alignment wrapText="1"/>
    </xf>
    <xf numFmtId="4" fontId="15" fillId="2" borderId="6" xfId="5" applyNumberFormat="1" applyFont="1" applyFill="1" applyBorder="1" applyAlignment="1">
      <alignment horizontal="right"/>
    </xf>
    <xf numFmtId="0" fontId="29" fillId="2" borderId="9" xfId="2" applyFont="1" applyFill="1" applyBorder="1" applyAlignment="1">
      <alignment wrapText="1"/>
    </xf>
    <xf numFmtId="0" fontId="6" fillId="2" borderId="8" xfId="0" applyFont="1" applyFill="1" applyBorder="1" applyAlignment="1"/>
    <xf numFmtId="0" fontId="6" fillId="2" borderId="9" xfId="0" applyFont="1" applyFill="1" applyBorder="1" applyAlignment="1">
      <alignment wrapText="1"/>
    </xf>
    <xf numFmtId="4" fontId="6" fillId="2" borderId="9" xfId="0" applyNumberFormat="1" applyFont="1" applyFill="1" applyBorder="1" applyAlignment="1">
      <alignment horizontal="right"/>
    </xf>
    <xf numFmtId="0" fontId="8" fillId="2" borderId="8" xfId="0" applyFont="1" applyFill="1" applyBorder="1" applyAlignment="1">
      <alignment horizontal="center" wrapText="1"/>
    </xf>
    <xf numFmtId="4" fontId="15" fillId="2" borderId="9" xfId="0" applyNumberFormat="1" applyFont="1" applyFill="1" applyBorder="1" applyAlignment="1">
      <alignment horizontal="right"/>
    </xf>
    <xf numFmtId="0" fontId="15" fillId="2" borderId="8" xfId="0" applyFont="1" applyFill="1" applyBorder="1" applyAlignment="1">
      <alignment horizontal="center" wrapText="1"/>
    </xf>
    <xf numFmtId="4" fontId="8" fillId="2" borderId="9" xfId="0" applyNumberFormat="1" applyFont="1" applyFill="1" applyBorder="1" applyAlignment="1">
      <alignment horizontal="right"/>
    </xf>
    <xf numFmtId="0" fontId="8" fillId="2" borderId="9" xfId="0" applyFont="1" applyFill="1" applyBorder="1" applyAlignment="1">
      <alignment horizontal="center"/>
    </xf>
    <xf numFmtId="0" fontId="8" fillId="2" borderId="9" xfId="0" applyFont="1" applyFill="1" applyBorder="1" applyAlignment="1">
      <alignment horizontal="center" wrapText="1"/>
    </xf>
    <xf numFmtId="0" fontId="8" fillId="2" borderId="4" xfId="0" applyFont="1" applyFill="1" applyBorder="1" applyAlignment="1">
      <alignment vertical="top" wrapText="1"/>
    </xf>
    <xf numFmtId="2" fontId="8" fillId="2" borderId="9" xfId="0" applyNumberFormat="1" applyFont="1" applyFill="1" applyBorder="1" applyAlignment="1">
      <alignment wrapText="1"/>
    </xf>
    <xf numFmtId="0" fontId="8" fillId="2" borderId="0" xfId="0" applyFont="1" applyFill="1" applyAlignment="1">
      <alignment wrapText="1"/>
    </xf>
    <xf numFmtId="4" fontId="8" fillId="2" borderId="0" xfId="2" applyNumberFormat="1" applyFont="1" applyFill="1" applyBorder="1" applyAlignment="1">
      <alignment horizontal="center" wrapText="1"/>
    </xf>
    <xf numFmtId="0" fontId="8" fillId="2" borderId="0" xfId="0" applyFont="1" applyFill="1" applyBorder="1" applyAlignment="1">
      <alignment vertical="center"/>
    </xf>
    <xf numFmtId="0" fontId="8" fillId="0" borderId="8" xfId="0" applyFont="1" applyFill="1" applyBorder="1" applyAlignment="1">
      <alignment horizontal="center"/>
    </xf>
    <xf numFmtId="0" fontId="8" fillId="4" borderId="8" xfId="0" applyFont="1" applyFill="1" applyBorder="1" applyAlignment="1">
      <alignment horizontal="center" wrapText="1"/>
    </xf>
    <xf numFmtId="4" fontId="17" fillId="4" borderId="8" xfId="0" applyNumberFormat="1" applyFont="1" applyFill="1" applyBorder="1" applyAlignment="1">
      <alignment horizontal="right"/>
    </xf>
    <xf numFmtId="0" fontId="16" fillId="2" borderId="8" xfId="2" applyFont="1" applyFill="1" applyBorder="1" applyAlignment="1">
      <alignment wrapText="1"/>
    </xf>
    <xf numFmtId="0" fontId="4" fillId="2" borderId="0" xfId="0" applyFont="1" applyFill="1" applyAlignment="1">
      <alignment wrapText="1"/>
    </xf>
    <xf numFmtId="4" fontId="4" fillId="2" borderId="0" xfId="2" applyNumberFormat="1" applyFont="1" applyFill="1" applyBorder="1" applyAlignment="1">
      <alignment horizontal="center" wrapText="1"/>
    </xf>
    <xf numFmtId="0" fontId="4" fillId="2" borderId="0" xfId="2" applyFont="1" applyFill="1"/>
    <xf numFmtId="0" fontId="8" fillId="3" borderId="8" xfId="0" applyFont="1" applyFill="1" applyBorder="1" applyAlignment="1">
      <alignment horizontal="center"/>
    </xf>
    <xf numFmtId="0" fontId="8" fillId="2" borderId="10" xfId="2" applyFont="1" applyFill="1" applyBorder="1" applyAlignment="1">
      <alignment vertical="center" wrapText="1"/>
    </xf>
    <xf numFmtId="0" fontId="28" fillId="2" borderId="0" xfId="0" applyFont="1" applyFill="1"/>
    <xf numFmtId="0" fontId="8" fillId="2" borderId="0" xfId="4" applyFont="1" applyFill="1"/>
    <xf numFmtId="4" fontId="8" fillId="2" borderId="8" xfId="5" applyNumberFormat="1" applyFont="1" applyFill="1" applyBorder="1"/>
    <xf numFmtId="4" fontId="8" fillId="2" borderId="0" xfId="2" applyNumberFormat="1" applyFont="1" applyFill="1" applyBorder="1" applyAlignment="1">
      <alignment horizontal="center"/>
    </xf>
    <xf numFmtId="0" fontId="8" fillId="2" borderId="0" xfId="2" applyFont="1" applyFill="1" applyAlignment="1">
      <alignment horizontal="center"/>
    </xf>
    <xf numFmtId="4" fontId="8" fillId="2" borderId="8" xfId="2" applyNumberFormat="1" applyFont="1" applyFill="1" applyBorder="1"/>
    <xf numFmtId="4" fontId="6" fillId="2" borderId="8" xfId="2" applyNumberFormat="1" applyFont="1" applyFill="1" applyBorder="1"/>
    <xf numFmtId="2" fontId="14" fillId="2" borderId="8" xfId="4" applyNumberFormat="1" applyFont="1" applyFill="1" applyBorder="1"/>
    <xf numFmtId="0" fontId="6" fillId="7" borderId="8" xfId="0" applyFont="1" applyFill="1" applyBorder="1" applyAlignment="1"/>
    <xf numFmtId="4" fontId="6" fillId="2" borderId="8" xfId="0" applyNumberFormat="1" applyFont="1" applyFill="1" applyBorder="1" applyAlignment="1"/>
    <xf numFmtId="4" fontId="8" fillId="0" borderId="8" xfId="0" applyNumberFormat="1" applyFont="1" applyBorder="1" applyAlignment="1"/>
    <xf numFmtId="0" fontId="10" fillId="2" borderId="8" xfId="7" applyFont="1" applyFill="1" applyBorder="1" applyAlignment="1">
      <alignment wrapText="1"/>
    </xf>
    <xf numFmtId="0" fontId="10" fillId="0" borderId="8" xfId="2" applyFont="1" applyFill="1" applyBorder="1" applyAlignment="1">
      <alignment horizontal="left" wrapText="1"/>
    </xf>
    <xf numFmtId="4" fontId="6" fillId="4" borderId="8" xfId="0" applyNumberFormat="1" applyFont="1" applyFill="1" applyBorder="1" applyAlignment="1"/>
    <xf numFmtId="4" fontId="4" fillId="2" borderId="0" xfId="2" applyNumberFormat="1" applyFont="1" applyFill="1" applyBorder="1" applyAlignment="1">
      <alignment horizontal="center"/>
    </xf>
    <xf numFmtId="0" fontId="32" fillId="2" borderId="0" xfId="0" applyFont="1" applyFill="1"/>
    <xf numFmtId="0" fontId="6" fillId="8" borderId="8" xfId="12" applyFont="1" applyFill="1" applyBorder="1"/>
    <xf numFmtId="4" fontId="6" fillId="8" borderId="8" xfId="12" applyNumberFormat="1" applyFont="1" applyFill="1" applyBorder="1"/>
    <xf numFmtId="0" fontId="14" fillId="0" borderId="8" xfId="0" applyFont="1" applyBorder="1"/>
    <xf numFmtId="4" fontId="6" fillId="2" borderId="8" xfId="12" applyNumberFormat="1" applyFont="1" applyFill="1" applyBorder="1"/>
    <xf numFmtId="2" fontId="8" fillId="0" borderId="0" xfId="0" applyNumberFormat="1" applyFont="1" applyFill="1" applyBorder="1" applyAlignment="1">
      <alignment horizontal="center"/>
    </xf>
    <xf numFmtId="0" fontId="33" fillId="2" borderId="8" xfId="0" applyFont="1" applyFill="1" applyBorder="1" applyAlignment="1">
      <alignment wrapText="1"/>
    </xf>
    <xf numFmtId="4" fontId="8" fillId="2" borderId="8" xfId="12" applyNumberFormat="1" applyFont="1" applyFill="1" applyBorder="1"/>
    <xf numFmtId="0" fontId="8" fillId="0" borderId="0" xfId="0" applyFont="1"/>
    <xf numFmtId="0" fontId="6" fillId="2" borderId="8" xfId="12" applyFont="1" applyFill="1" applyBorder="1"/>
    <xf numFmtId="0" fontId="8" fillId="2" borderId="4" xfId="0" applyFont="1" applyFill="1" applyBorder="1" applyAlignment="1">
      <alignment horizontal="center" wrapText="1"/>
    </xf>
    <xf numFmtId="4" fontId="15" fillId="2" borderId="8" xfId="0" applyNumberFormat="1" applyFont="1" applyFill="1" applyBorder="1" applyAlignment="1"/>
    <xf numFmtId="0" fontId="8" fillId="2" borderId="8" xfId="11" applyFont="1" applyFill="1" applyBorder="1"/>
    <xf numFmtId="4" fontId="8" fillId="2" borderId="8" xfId="0" applyNumberFormat="1" applyFont="1" applyFill="1" applyBorder="1" applyAlignment="1"/>
    <xf numFmtId="0" fontId="34" fillId="2" borderId="8" xfId="4" applyFont="1" applyFill="1" applyBorder="1"/>
    <xf numFmtId="4" fontId="17" fillId="2" borderId="8" xfId="12" applyNumberFormat="1" applyFont="1" applyFill="1" applyBorder="1"/>
    <xf numFmtId="0" fontId="5" fillId="0" borderId="0" xfId="0" applyFont="1"/>
    <xf numFmtId="0" fontId="18" fillId="2" borderId="8" xfId="2" applyFont="1" applyFill="1" applyBorder="1" applyAlignment="1">
      <alignment wrapText="1"/>
    </xf>
    <xf numFmtId="4" fontId="18" fillId="2" borderId="8" xfId="0" applyNumberFormat="1" applyFont="1" applyFill="1" applyBorder="1" applyAlignment="1">
      <alignment horizontal="right"/>
    </xf>
    <xf numFmtId="0" fontId="8" fillId="2" borderId="0" xfId="2" applyFont="1" applyFill="1" applyBorder="1" applyAlignment="1">
      <alignment wrapText="1"/>
    </xf>
    <xf numFmtId="4" fontId="8" fillId="2" borderId="0" xfId="12" applyNumberFormat="1" applyFont="1" applyFill="1" applyBorder="1"/>
    <xf numFmtId="0" fontId="9" fillId="0" borderId="0" xfId="0" applyFont="1" applyBorder="1" applyAlignment="1">
      <alignment horizontal="right"/>
    </xf>
    <xf numFmtId="0" fontId="35" fillId="0" borderId="0" xfId="0" applyFont="1" applyFill="1" applyBorder="1" applyAlignment="1">
      <alignment wrapText="1"/>
    </xf>
    <xf numFmtId="0" fontId="3" fillId="0" borderId="0" xfId="0" applyFont="1" applyAlignment="1"/>
    <xf numFmtId="2" fontId="36" fillId="0" borderId="0" xfId="0" applyNumberFormat="1" applyFont="1" applyFill="1" applyBorder="1" applyAlignment="1">
      <alignment horizontal="center"/>
    </xf>
    <xf numFmtId="0" fontId="11" fillId="2" borderId="0" xfId="0" applyFont="1" applyFill="1" applyBorder="1" applyAlignment="1">
      <alignment horizontal="right"/>
    </xf>
    <xf numFmtId="0" fontId="37" fillId="2" borderId="0" xfId="0" applyFont="1" applyFill="1"/>
    <xf numFmtId="0" fontId="9" fillId="0" borderId="0" xfId="0" applyFont="1"/>
    <xf numFmtId="0" fontId="3" fillId="0" borderId="0" xfId="0" applyFont="1" applyAlignment="1">
      <alignment horizontal="center"/>
    </xf>
    <xf numFmtId="0" fontId="9" fillId="0" borderId="0" xfId="0" applyFont="1" applyAlignment="1">
      <alignment horizontal="center"/>
    </xf>
    <xf numFmtId="0" fontId="9" fillId="2" borderId="0" xfId="0" applyFont="1" applyFill="1" applyAlignment="1">
      <alignment horizontal="center"/>
    </xf>
    <xf numFmtId="0" fontId="9" fillId="0" borderId="0" xfId="0" applyFont="1" applyAlignment="1">
      <alignment horizontal="right"/>
    </xf>
    <xf numFmtId="0" fontId="4" fillId="0" borderId="0" xfId="0" applyFont="1"/>
    <xf numFmtId="2" fontId="9" fillId="0" borderId="0" xfId="0" applyNumberFormat="1" applyFont="1" applyFill="1" applyBorder="1" applyAlignment="1">
      <alignment horizontal="center"/>
    </xf>
    <xf numFmtId="0" fontId="4" fillId="0" borderId="0" xfId="0" applyFont="1" applyBorder="1" applyAlignment="1"/>
    <xf numFmtId="0" fontId="11" fillId="2" borderId="0" xfId="0" applyFont="1" applyFill="1" applyAlignment="1">
      <alignment horizontal="right"/>
    </xf>
    <xf numFmtId="0" fontId="11" fillId="2" borderId="0" xfId="0" applyFont="1" applyFill="1"/>
    <xf numFmtId="0" fontId="5" fillId="0" borderId="0" xfId="0" applyFont="1" applyBorder="1" applyAlignment="1"/>
    <xf numFmtId="0" fontId="36" fillId="0" borderId="0" xfId="0" applyFont="1" applyBorder="1" applyAlignment="1">
      <alignment horizontal="center"/>
    </xf>
    <xf numFmtId="0" fontId="38" fillId="0" borderId="0" xfId="0" applyFont="1" applyAlignment="1">
      <alignment horizontal="center"/>
    </xf>
    <xf numFmtId="0" fontId="36" fillId="0" borderId="0" xfId="0" applyFont="1" applyAlignment="1">
      <alignment horizontal="center"/>
    </xf>
    <xf numFmtId="0" fontId="39" fillId="0" borderId="0" xfId="0" applyFont="1" applyBorder="1" applyAlignment="1">
      <alignment horizontal="left"/>
    </xf>
    <xf numFmtId="0" fontId="39" fillId="0" borderId="0" xfId="0" applyFont="1" applyBorder="1" applyAlignment="1"/>
    <xf numFmtId="0" fontId="6" fillId="3" borderId="8" xfId="0" applyFont="1" applyFill="1" applyBorder="1" applyAlignment="1">
      <alignment wrapText="1"/>
    </xf>
    <xf numFmtId="0" fontId="8" fillId="3" borderId="8" xfId="0" applyFont="1" applyFill="1" applyBorder="1" applyAlignment="1">
      <alignment wrapText="1"/>
    </xf>
    <xf numFmtId="0" fontId="6" fillId="3" borderId="4" xfId="0" applyFont="1" applyFill="1" applyBorder="1" applyAlignment="1">
      <alignment horizontal="left"/>
    </xf>
    <xf numFmtId="0" fontId="6" fillId="3" borderId="5" xfId="0" applyFont="1" applyFill="1" applyBorder="1" applyAlignment="1">
      <alignment horizontal="left"/>
    </xf>
    <xf numFmtId="0" fontId="33" fillId="5" borderId="8" xfId="0" applyFont="1" applyFill="1" applyBorder="1" applyAlignment="1">
      <alignment horizontal="left" wrapText="1"/>
    </xf>
    <xf numFmtId="0" fontId="8" fillId="0" borderId="8" xfId="0" applyFont="1" applyBorder="1" applyAlignment="1">
      <alignment horizontal="left" wrapText="1"/>
    </xf>
    <xf numFmtId="0" fontId="0" fillId="2" borderId="0" xfId="0" applyFont="1" applyFill="1" applyBorder="1" applyAlignment="1">
      <alignment horizontal="center" wrapText="1"/>
    </xf>
    <xf numFmtId="0" fontId="21" fillId="2" borderId="0" xfId="0" applyFont="1" applyFill="1" applyBorder="1" applyAlignment="1">
      <alignment horizontal="center" wrapText="1"/>
    </xf>
    <xf numFmtId="0" fontId="6" fillId="3" borderId="4" xfId="0" applyFont="1" applyFill="1" applyBorder="1" applyAlignment="1">
      <alignment horizontal="left" wrapText="1"/>
    </xf>
    <xf numFmtId="0" fontId="8" fillId="3" borderId="5" xfId="0" applyFont="1" applyFill="1" applyBorder="1" applyAlignment="1">
      <alignment horizontal="left" wrapText="1"/>
    </xf>
    <xf numFmtId="44" fontId="8" fillId="5" borderId="4" xfId="1" applyFont="1" applyFill="1" applyBorder="1" applyAlignment="1">
      <alignment horizontal="center"/>
    </xf>
    <xf numFmtId="44" fontId="8" fillId="5" borderId="6" xfId="1" applyFont="1" applyFill="1" applyBorder="1" applyAlignment="1">
      <alignment horizontal="center"/>
    </xf>
    <xf numFmtId="0" fontId="6" fillId="2" borderId="0" xfId="0" applyFont="1" applyFill="1" applyAlignment="1">
      <alignment horizontal="center"/>
    </xf>
    <xf numFmtId="0" fontId="3" fillId="2" borderId="0" xfId="0" applyFont="1" applyFill="1" applyAlignment="1">
      <alignment horizontal="center"/>
    </xf>
    <xf numFmtId="0" fontId="4" fillId="2" borderId="0" xfId="0" applyFont="1" applyFill="1" applyAlignment="1">
      <alignment horizontal="center"/>
    </xf>
    <xf numFmtId="0" fontId="3" fillId="2" borderId="0" xfId="0" applyFont="1" applyFill="1" applyBorder="1" applyAlignment="1">
      <alignment horizontal="left"/>
    </xf>
    <xf numFmtId="0" fontId="3" fillId="2" borderId="4" xfId="0" applyFont="1" applyFill="1" applyBorder="1" applyAlignment="1"/>
    <xf numFmtId="0" fontId="4" fillId="2" borderId="5" xfId="0" applyFont="1" applyFill="1" applyBorder="1" applyAlignment="1"/>
    <xf numFmtId="0" fontId="6" fillId="3" borderId="4" xfId="0" applyFont="1" applyFill="1" applyBorder="1" applyAlignment="1">
      <alignment wrapText="1"/>
    </xf>
    <xf numFmtId="0" fontId="8" fillId="3" borderId="5" xfId="0" applyFont="1" applyFill="1" applyBorder="1" applyAlignment="1">
      <alignment wrapText="1"/>
    </xf>
    <xf numFmtId="0" fontId="8" fillId="2" borderId="4" xfId="9" applyFont="1" applyFill="1" applyBorder="1" applyAlignment="1">
      <alignment vertical="top" wrapText="1"/>
    </xf>
    <xf numFmtId="4" fontId="8" fillId="2" borderId="6" xfId="2" applyNumberFormat="1" applyFont="1" applyFill="1" applyBorder="1"/>
  </cellXfs>
  <cellStyles count="26">
    <cellStyle name="Currency" xfId="1" builtinId="4"/>
    <cellStyle name="Normal" xfId="0" builtinId="0"/>
    <cellStyle name="Normal 2" xfId="13"/>
    <cellStyle name="Normal 2 2" xfId="14"/>
    <cellStyle name="Normal 3" xfId="15"/>
    <cellStyle name="Normal 3 2" xfId="16"/>
    <cellStyle name="Normal 3 2 2" xfId="5"/>
    <cellStyle name="Normal 3 2 2 2" xfId="2"/>
    <cellStyle name="Normal 4" xfId="7"/>
    <cellStyle name="Normal 5" xfId="17"/>
    <cellStyle name="Normal 5 2" xfId="18"/>
    <cellStyle name="Normal 5 3" xfId="12"/>
    <cellStyle name="Normal 5 4" xfId="19"/>
    <cellStyle name="Normal 5 4 2" xfId="4"/>
    <cellStyle name="Normal 5 4 3" xfId="20"/>
    <cellStyle name="Normal 5 4 4" xfId="21"/>
    <cellStyle name="Normal 5 4 4 2 2" xfId="10"/>
    <cellStyle name="Normal 5 4 5 2" xfId="22"/>
    <cellStyle name="Normal 5 4 6" xfId="23"/>
    <cellStyle name="Normal 5 4 6 3" xfId="6"/>
    <cellStyle name="Normal 5 4 7 2" xfId="9"/>
    <cellStyle name="Normal 6" xfId="24"/>
    <cellStyle name="Normal 7" xfId="25"/>
    <cellStyle name="Normal 7 2 2" xfId="8"/>
    <cellStyle name="Normal 9" xfId="11"/>
    <cellStyle name="Normal_Anexa F 140 146 10.07"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ESTITII%202024/SEDINTE%202024/Lista%20de%20dotari%2020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9.12.2024"/>
      <sheetName val="11.12.2024"/>
      <sheetName val="26.11.2024"/>
      <sheetName val="31.10.2024"/>
      <sheetName val="11.10.2024"/>
      <sheetName val="26.09.2024"/>
      <sheetName val="9.09.2024 "/>
      <sheetName val="29.08.2024"/>
      <sheetName val="25.07.2024"/>
      <sheetName val="27.06.2024"/>
      <sheetName val="30.05.2024"/>
      <sheetName val="25.04.2024"/>
      <sheetName val="19.04.2024"/>
      <sheetName val="09.04.2024 "/>
      <sheetName val="28.03.2024"/>
      <sheetName val="18.03.2024 "/>
      <sheetName val="29.02.2024 "/>
      <sheetName val="07.02.2024 "/>
    </sheetNames>
    <sheetDataSet>
      <sheetData sheetId="0" refreshError="1"/>
      <sheetData sheetId="1">
        <row r="8">
          <cell r="E8">
            <v>173130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I594"/>
  <sheetViews>
    <sheetView tabSelected="1" topLeftCell="A158" zoomScaleNormal="100" zoomScaleSheetLayoutView="61" workbookViewId="0">
      <selection activeCell="E160" sqref="E160"/>
    </sheetView>
  </sheetViews>
  <sheetFormatPr defaultRowHeight="15.75"/>
  <cols>
    <col min="1" max="1" width="6.42578125" style="379" customWidth="1"/>
    <col min="2" max="2" width="88.7109375" style="379" customWidth="1"/>
    <col min="3" max="3" width="9.42578125" style="381" customWidth="1"/>
    <col min="4" max="4" width="8.28515625" style="382" customWidth="1"/>
    <col min="5" max="5" width="36.85546875" style="383" customWidth="1"/>
    <col min="6" max="6" width="8.85546875" style="13" customWidth="1"/>
    <col min="7" max="7" width="49.85546875" style="392" customWidth="1"/>
    <col min="8" max="8" width="16.28515625" style="387" customWidth="1"/>
    <col min="9" max="9" width="12" style="60" customWidth="1"/>
    <col min="10" max="10" width="16.28515625" style="60" customWidth="1"/>
    <col min="11" max="11" width="10.140625" style="60" bestFit="1" customWidth="1"/>
    <col min="12" max="12" width="12.28515625" style="60" customWidth="1"/>
    <col min="13" max="13" width="9.140625" style="60"/>
    <col min="14" max="14" width="9.5703125" style="60" bestFit="1" customWidth="1"/>
    <col min="15" max="15" width="9.140625" style="60"/>
    <col min="16" max="16" width="9.5703125" style="60" bestFit="1" customWidth="1"/>
    <col min="17" max="61" width="9.140625" style="60"/>
    <col min="62" max="16384" width="9.140625" style="379"/>
  </cols>
  <sheetData>
    <row r="1" spans="1:18" s="6" customFormat="1">
      <c r="A1" s="1" t="s">
        <v>0</v>
      </c>
      <c r="B1" s="1"/>
      <c r="C1" s="2"/>
      <c r="D1" s="2"/>
      <c r="E1" s="3"/>
      <c r="F1" s="4"/>
      <c r="G1" s="2"/>
      <c r="H1" s="5"/>
      <c r="I1" s="1"/>
      <c r="J1" s="1"/>
    </row>
    <row r="2" spans="1:18" s="6" customFormat="1">
      <c r="A2" s="1"/>
      <c r="B2" s="1"/>
      <c r="C2" s="407" t="s">
        <v>1</v>
      </c>
      <c r="D2" s="407"/>
      <c r="E2" s="407"/>
      <c r="F2" s="7"/>
      <c r="G2" s="8"/>
      <c r="H2" s="5"/>
      <c r="I2" s="1"/>
      <c r="J2" s="1"/>
    </row>
    <row r="3" spans="1:18" s="6" customFormat="1">
      <c r="A3" s="408"/>
      <c r="B3" s="409"/>
      <c r="C3" s="409"/>
      <c r="D3" s="409"/>
      <c r="E3" s="409"/>
      <c r="F3" s="409"/>
      <c r="G3" s="409"/>
      <c r="H3" s="409"/>
      <c r="I3" s="409"/>
      <c r="J3" s="409"/>
    </row>
    <row r="4" spans="1:18" s="6" customFormat="1">
      <c r="A4" s="408" t="s">
        <v>2</v>
      </c>
      <c r="B4" s="408"/>
      <c r="C4" s="408"/>
      <c r="D4" s="408"/>
      <c r="E4" s="408"/>
      <c r="F4" s="408"/>
      <c r="G4" s="2"/>
      <c r="H4" s="9"/>
      <c r="I4" s="9"/>
      <c r="J4" s="9"/>
    </row>
    <row r="5" spans="1:18" s="6" customFormat="1">
      <c r="A5" s="10"/>
      <c r="B5" s="10"/>
      <c r="C5" s="11"/>
      <c r="D5" s="11"/>
      <c r="E5" s="12" t="s">
        <v>3</v>
      </c>
      <c r="F5" s="13"/>
      <c r="G5" s="11"/>
      <c r="H5" s="14"/>
      <c r="I5" s="10"/>
      <c r="J5" s="15"/>
    </row>
    <row r="6" spans="1:18" s="6" customFormat="1" ht="15.75" customHeight="1">
      <c r="A6" s="16"/>
      <c r="B6" s="17"/>
      <c r="C6" s="18" t="s">
        <v>4</v>
      </c>
      <c r="D6" s="18" t="s">
        <v>5</v>
      </c>
      <c r="E6" s="19" t="s">
        <v>6</v>
      </c>
      <c r="F6" s="20"/>
      <c r="G6" s="11"/>
      <c r="H6" s="410"/>
      <c r="I6" s="410"/>
      <c r="J6" s="410"/>
    </row>
    <row r="7" spans="1:18" s="6" customFormat="1" ht="15.75" customHeight="1">
      <c r="A7" s="21">
        <v>1</v>
      </c>
      <c r="B7" s="22">
        <v>2</v>
      </c>
      <c r="C7" s="22">
        <v>3</v>
      </c>
      <c r="D7" s="22">
        <v>4</v>
      </c>
      <c r="E7" s="23">
        <v>5</v>
      </c>
      <c r="F7" s="20"/>
      <c r="G7" s="24">
        <f>E8-'[1]11.12.2024'!E8</f>
        <v>761.80999999999767</v>
      </c>
      <c r="H7" s="14"/>
      <c r="I7" s="25"/>
      <c r="J7" s="25"/>
      <c r="K7" s="26"/>
      <c r="L7" s="27"/>
      <c r="M7" s="26"/>
    </row>
    <row r="8" spans="1:18" s="6" customFormat="1" ht="14.25" customHeight="1">
      <c r="A8" s="28"/>
      <c r="B8" s="17"/>
      <c r="C8" s="18"/>
      <c r="D8" s="18"/>
      <c r="E8" s="29">
        <f>E9+E339+E559+E566</f>
        <v>173891.81</v>
      </c>
      <c r="F8" s="20"/>
      <c r="G8" s="30"/>
      <c r="H8" s="31"/>
      <c r="I8" s="32"/>
      <c r="J8" s="33"/>
      <c r="L8" s="34"/>
      <c r="M8" s="35"/>
      <c r="N8" s="36"/>
      <c r="O8" s="35"/>
    </row>
    <row r="9" spans="1:18" s="6" customFormat="1" ht="17.25" customHeight="1">
      <c r="A9" s="411" t="s">
        <v>7</v>
      </c>
      <c r="B9" s="412"/>
      <c r="C9" s="22"/>
      <c r="D9" s="22"/>
      <c r="E9" s="37">
        <f>E14+E252++E137+E248+E10</f>
        <v>117093.31</v>
      </c>
      <c r="F9" s="20"/>
      <c r="G9" s="24"/>
      <c r="H9" s="31"/>
      <c r="I9" s="32"/>
      <c r="J9" s="35"/>
      <c r="K9" s="35"/>
      <c r="L9" s="27"/>
      <c r="M9" s="38"/>
      <c r="N9" s="36"/>
      <c r="O9" s="39"/>
      <c r="P9" s="40"/>
      <c r="R9" s="26"/>
    </row>
    <row r="10" spans="1:18" s="54" customFormat="1" ht="17.25" customHeight="1">
      <c r="A10" s="41" t="s">
        <v>8</v>
      </c>
      <c r="B10" s="42"/>
      <c r="C10" s="43"/>
      <c r="D10" s="44"/>
      <c r="E10" s="45">
        <f>E12</f>
        <v>710.2</v>
      </c>
      <c r="F10" s="20"/>
      <c r="G10" s="46"/>
      <c r="H10" s="31"/>
      <c r="I10" s="47"/>
      <c r="J10" s="35"/>
      <c r="K10" s="48"/>
      <c r="L10" s="49"/>
      <c r="M10" s="50"/>
      <c r="N10" s="51"/>
      <c r="O10" s="52"/>
      <c r="P10" s="53"/>
      <c r="R10" s="55"/>
    </row>
    <row r="11" spans="1:18" s="54" customFormat="1" ht="17.25" customHeight="1">
      <c r="A11" s="56"/>
      <c r="B11" s="57" t="s">
        <v>9</v>
      </c>
      <c r="C11" s="58" t="s">
        <v>10</v>
      </c>
      <c r="D11" s="57"/>
      <c r="E11" s="59">
        <f>E12</f>
        <v>710.2</v>
      </c>
      <c r="F11" s="20"/>
      <c r="G11" s="46"/>
      <c r="H11" s="31"/>
      <c r="I11" s="60"/>
      <c r="J11" s="35"/>
      <c r="K11" s="48"/>
      <c r="L11" s="49"/>
      <c r="M11" s="50"/>
      <c r="N11" s="51"/>
      <c r="O11" s="52"/>
      <c r="P11" s="53"/>
      <c r="R11" s="55"/>
    </row>
    <row r="12" spans="1:18" s="54" customFormat="1" ht="17.25" customHeight="1">
      <c r="A12" s="56"/>
      <c r="B12" s="61" t="s">
        <v>11</v>
      </c>
      <c r="C12" s="62"/>
      <c r="D12" s="63"/>
      <c r="E12" s="64">
        <f>SUM(E13:E13)</f>
        <v>710.2</v>
      </c>
      <c r="F12" s="20"/>
      <c r="G12" s="46"/>
      <c r="H12" s="31"/>
      <c r="I12" s="60"/>
      <c r="J12" s="35"/>
      <c r="K12" s="48"/>
      <c r="L12" s="49"/>
      <c r="M12" s="50"/>
      <c r="N12" s="51"/>
      <c r="O12" s="52"/>
      <c r="P12" s="53"/>
      <c r="R12" s="55"/>
    </row>
    <row r="13" spans="1:18" s="54" customFormat="1" ht="17.25" customHeight="1">
      <c r="A13" s="56"/>
      <c r="B13" s="65" t="s">
        <v>12</v>
      </c>
      <c r="C13" s="66" t="s">
        <v>13</v>
      </c>
      <c r="D13" s="66">
        <v>1</v>
      </c>
      <c r="E13" s="67">
        <v>710.2</v>
      </c>
      <c r="F13" s="20"/>
      <c r="G13" s="46"/>
      <c r="H13" s="31"/>
      <c r="I13" s="60"/>
      <c r="J13" s="35"/>
      <c r="K13" s="48"/>
      <c r="L13" s="49"/>
      <c r="M13" s="50"/>
      <c r="N13" s="51"/>
      <c r="O13" s="52"/>
      <c r="P13" s="53"/>
      <c r="R13" s="55"/>
    </row>
    <row r="14" spans="1:18" s="6" customFormat="1" ht="15.75" customHeight="1">
      <c r="A14" s="68" t="s">
        <v>14</v>
      </c>
      <c r="B14" s="69"/>
      <c r="C14" s="70"/>
      <c r="D14" s="70"/>
      <c r="E14" s="71">
        <f>E121+E50+E15+E75+E135+E70+E35+E39+E46</f>
        <v>20434.310000000001</v>
      </c>
      <c r="F14" s="20"/>
      <c r="G14" s="24"/>
      <c r="H14" s="31"/>
      <c r="I14" s="32"/>
      <c r="J14" s="72"/>
      <c r="K14" s="33"/>
      <c r="M14" s="10"/>
      <c r="N14" s="10"/>
      <c r="O14" s="10"/>
    </row>
    <row r="15" spans="1:18" s="6" customFormat="1" ht="15.75" customHeight="1">
      <c r="A15" s="73"/>
      <c r="B15" s="74" t="s">
        <v>15</v>
      </c>
      <c r="C15" s="75" t="s">
        <v>16</v>
      </c>
      <c r="D15" s="74"/>
      <c r="E15" s="71">
        <f>SUM(E16:E34)</f>
        <v>7932</v>
      </c>
      <c r="F15" s="20"/>
      <c r="G15" s="24"/>
      <c r="H15" s="31"/>
      <c r="I15" s="76"/>
      <c r="K15" s="33"/>
      <c r="M15" s="10"/>
      <c r="N15" s="10"/>
      <c r="O15" s="10"/>
    </row>
    <row r="16" spans="1:18" s="60" customFormat="1" ht="15.75" customHeight="1">
      <c r="A16" s="77"/>
      <c r="B16" s="78" t="s">
        <v>17</v>
      </c>
      <c r="C16" s="66" t="s">
        <v>13</v>
      </c>
      <c r="D16" s="79">
        <v>9</v>
      </c>
      <c r="E16" s="80">
        <v>58</v>
      </c>
      <c r="F16" s="20"/>
      <c r="G16" s="81"/>
      <c r="H16" s="82"/>
      <c r="I16" s="83"/>
      <c r="K16" s="84"/>
      <c r="M16" s="83"/>
      <c r="N16" s="83"/>
      <c r="O16" s="83"/>
    </row>
    <row r="17" spans="1:15" s="60" customFormat="1" ht="15.75" customHeight="1">
      <c r="A17" s="77"/>
      <c r="B17" s="85" t="s">
        <v>18</v>
      </c>
      <c r="C17" s="66" t="s">
        <v>13</v>
      </c>
      <c r="D17" s="79">
        <v>2</v>
      </c>
      <c r="E17" s="80">
        <v>8</v>
      </c>
      <c r="F17" s="20"/>
      <c r="G17" s="81"/>
      <c r="H17" s="82"/>
      <c r="I17" s="83"/>
      <c r="K17" s="84"/>
      <c r="M17" s="83"/>
      <c r="N17" s="83"/>
      <c r="O17" s="83"/>
    </row>
    <row r="18" spans="1:15" s="60" customFormat="1" ht="15.75" customHeight="1">
      <c r="A18" s="77"/>
      <c r="B18" s="78" t="s">
        <v>19</v>
      </c>
      <c r="C18" s="66" t="s">
        <v>13</v>
      </c>
      <c r="D18" s="79">
        <v>1</v>
      </c>
      <c r="E18" s="80">
        <v>1</v>
      </c>
      <c r="F18" s="20"/>
      <c r="G18" s="81"/>
      <c r="H18" s="82"/>
      <c r="I18" s="83"/>
      <c r="K18" s="84"/>
      <c r="M18" s="83"/>
      <c r="N18" s="83"/>
      <c r="O18" s="83"/>
    </row>
    <row r="19" spans="1:15" s="54" customFormat="1" ht="15.75" customHeight="1">
      <c r="A19" s="56"/>
      <c r="B19" s="86" t="s">
        <v>20</v>
      </c>
      <c r="C19" s="66" t="s">
        <v>13</v>
      </c>
      <c r="D19" s="79">
        <v>2</v>
      </c>
      <c r="E19" s="80">
        <v>2</v>
      </c>
      <c r="G19" s="46"/>
      <c r="H19" s="47"/>
      <c r="I19" s="87"/>
      <c r="K19" s="88"/>
      <c r="M19" s="87"/>
      <c r="N19" s="87"/>
      <c r="O19" s="87"/>
    </row>
    <row r="20" spans="1:15" s="54" customFormat="1" ht="15.75" customHeight="1">
      <c r="A20" s="56"/>
      <c r="B20" s="89" t="s">
        <v>21</v>
      </c>
      <c r="C20" s="66" t="s">
        <v>13</v>
      </c>
      <c r="D20" s="79">
        <v>2</v>
      </c>
      <c r="E20" s="80">
        <v>3</v>
      </c>
      <c r="G20" s="46"/>
      <c r="H20" s="47"/>
      <c r="I20" s="87"/>
      <c r="K20" s="88"/>
      <c r="M20" s="87"/>
      <c r="N20" s="87"/>
      <c r="O20" s="87"/>
    </row>
    <row r="21" spans="1:15" s="54" customFormat="1" ht="15.75" customHeight="1">
      <c r="A21" s="52"/>
      <c r="B21" s="86" t="s">
        <v>22</v>
      </c>
      <c r="C21" s="66" t="s">
        <v>13</v>
      </c>
      <c r="D21" s="90">
        <v>10</v>
      </c>
      <c r="E21" s="80">
        <f>9+1</f>
        <v>10</v>
      </c>
      <c r="G21" s="46"/>
      <c r="H21" s="47"/>
      <c r="I21" s="87"/>
      <c r="K21" s="88"/>
      <c r="M21" s="87"/>
      <c r="N21" s="87"/>
      <c r="O21" s="87"/>
    </row>
    <row r="22" spans="1:15" s="54" customFormat="1" ht="15.75" customHeight="1">
      <c r="A22" s="52"/>
      <c r="B22" s="91" t="s">
        <v>23</v>
      </c>
      <c r="C22" s="66" t="s">
        <v>13</v>
      </c>
      <c r="D22" s="90">
        <v>5</v>
      </c>
      <c r="E22" s="80">
        <v>10</v>
      </c>
      <c r="G22" s="46"/>
      <c r="H22" s="47"/>
      <c r="I22" s="87"/>
      <c r="K22" s="88"/>
      <c r="M22" s="87"/>
      <c r="N22" s="87"/>
      <c r="O22" s="87"/>
    </row>
    <row r="23" spans="1:15" s="54" customFormat="1" ht="15.75" customHeight="1">
      <c r="A23" s="52"/>
      <c r="B23" s="86" t="s">
        <v>24</v>
      </c>
      <c r="C23" s="66" t="s">
        <v>13</v>
      </c>
      <c r="D23" s="90">
        <v>1</v>
      </c>
      <c r="E23" s="80">
        <v>275</v>
      </c>
      <c r="G23" s="46"/>
      <c r="H23" s="47"/>
      <c r="I23" s="87"/>
      <c r="K23" s="88"/>
      <c r="M23" s="87"/>
      <c r="N23" s="87"/>
      <c r="O23" s="87"/>
    </row>
    <row r="24" spans="1:15" s="54" customFormat="1" ht="15.75" customHeight="1">
      <c r="A24" s="56"/>
      <c r="B24" s="86" t="s">
        <v>25</v>
      </c>
      <c r="C24" s="66" t="s">
        <v>13</v>
      </c>
      <c r="D24" s="79">
        <v>1</v>
      </c>
      <c r="E24" s="80">
        <f>9+16+24+8</f>
        <v>57</v>
      </c>
      <c r="G24" s="46"/>
      <c r="H24" s="47"/>
      <c r="I24" s="87"/>
      <c r="K24" s="88"/>
      <c r="M24" s="87"/>
      <c r="N24" s="87"/>
      <c r="O24" s="87"/>
    </row>
    <row r="25" spans="1:15" s="54" customFormat="1" ht="15.75" customHeight="1">
      <c r="A25" s="56"/>
      <c r="B25" s="86" t="s">
        <v>26</v>
      </c>
      <c r="C25" s="66" t="s">
        <v>13</v>
      </c>
      <c r="D25" s="79">
        <v>5</v>
      </c>
      <c r="E25" s="80">
        <f>14+24</f>
        <v>38</v>
      </c>
      <c r="G25" s="46"/>
      <c r="H25" s="47"/>
      <c r="I25" s="87"/>
      <c r="K25" s="88"/>
      <c r="M25" s="87"/>
      <c r="N25" s="87"/>
      <c r="O25" s="87"/>
    </row>
    <row r="26" spans="1:15" s="54" customFormat="1" ht="15.75" customHeight="1">
      <c r="A26" s="56"/>
      <c r="B26" s="86" t="s">
        <v>27</v>
      </c>
      <c r="C26" s="66" t="s">
        <v>13</v>
      </c>
      <c r="D26" s="79">
        <v>1</v>
      </c>
      <c r="E26" s="80">
        <v>30</v>
      </c>
      <c r="G26" s="46"/>
      <c r="H26" s="47"/>
      <c r="I26" s="87"/>
      <c r="K26" s="88"/>
      <c r="M26" s="87"/>
      <c r="N26" s="87"/>
      <c r="O26" s="87"/>
    </row>
    <row r="27" spans="1:15" s="54" customFormat="1" ht="15.75" customHeight="1">
      <c r="A27" s="56"/>
      <c r="B27" s="86" t="s">
        <v>28</v>
      </c>
      <c r="C27" s="66" t="s">
        <v>13</v>
      </c>
      <c r="D27" s="79">
        <v>1</v>
      </c>
      <c r="E27" s="80">
        <v>9</v>
      </c>
      <c r="G27" s="46"/>
      <c r="H27" s="47"/>
      <c r="I27" s="87"/>
      <c r="K27" s="88"/>
      <c r="M27" s="87"/>
      <c r="N27" s="87"/>
      <c r="O27" s="87"/>
    </row>
    <row r="28" spans="1:15" s="54" customFormat="1" ht="15.75" customHeight="1">
      <c r="A28" s="56"/>
      <c r="B28" s="86" t="s">
        <v>29</v>
      </c>
      <c r="C28" s="66" t="s">
        <v>13</v>
      </c>
      <c r="D28" s="79">
        <v>1</v>
      </c>
      <c r="E28" s="80">
        <v>26</v>
      </c>
      <c r="G28" s="46"/>
      <c r="H28" s="47"/>
      <c r="I28" s="87"/>
      <c r="K28" s="88"/>
      <c r="M28" s="87"/>
      <c r="N28" s="87"/>
      <c r="O28" s="87"/>
    </row>
    <row r="29" spans="1:15" s="54" customFormat="1" ht="15.75" customHeight="1">
      <c r="A29" s="56"/>
      <c r="B29" s="92" t="s">
        <v>30</v>
      </c>
      <c r="C29" s="66" t="s">
        <v>13</v>
      </c>
      <c r="D29" s="79">
        <v>1</v>
      </c>
      <c r="E29" s="80">
        <v>11</v>
      </c>
      <c r="G29" s="46"/>
      <c r="H29" s="47"/>
      <c r="I29" s="87"/>
      <c r="K29" s="88"/>
      <c r="M29" s="87"/>
      <c r="N29" s="87"/>
      <c r="O29" s="87"/>
    </row>
    <row r="30" spans="1:15" s="54" customFormat="1" ht="15.75" customHeight="1">
      <c r="A30" s="56"/>
      <c r="B30" s="86" t="s">
        <v>31</v>
      </c>
      <c r="C30" s="66" t="s">
        <v>13</v>
      </c>
      <c r="D30" s="79">
        <v>1</v>
      </c>
      <c r="E30" s="80">
        <v>4</v>
      </c>
      <c r="G30" s="46"/>
      <c r="H30" s="47"/>
      <c r="I30" s="87"/>
      <c r="K30" s="88"/>
      <c r="M30" s="87"/>
      <c r="N30" s="87"/>
      <c r="O30" s="87"/>
    </row>
    <row r="31" spans="1:15" s="54" customFormat="1" ht="15.75" customHeight="1">
      <c r="A31" s="56"/>
      <c r="B31" s="93" t="s">
        <v>32</v>
      </c>
      <c r="C31" s="66" t="s">
        <v>13</v>
      </c>
      <c r="D31" s="79">
        <v>1</v>
      </c>
      <c r="E31" s="80">
        <v>4</v>
      </c>
      <c r="G31" s="46"/>
      <c r="H31" s="47"/>
      <c r="I31" s="87"/>
      <c r="K31" s="88"/>
      <c r="M31" s="87"/>
      <c r="N31" s="87"/>
      <c r="O31" s="87"/>
    </row>
    <row r="32" spans="1:15" s="54" customFormat="1" ht="30">
      <c r="A32" s="56"/>
      <c r="B32" s="94" t="s">
        <v>33</v>
      </c>
      <c r="C32" s="66" t="s">
        <v>13</v>
      </c>
      <c r="D32" s="79">
        <v>1</v>
      </c>
      <c r="E32" s="80">
        <v>30</v>
      </c>
      <c r="G32" s="46"/>
      <c r="H32" s="47"/>
      <c r="I32" s="87"/>
      <c r="K32" s="88"/>
      <c r="M32" s="87"/>
      <c r="N32" s="87"/>
      <c r="O32" s="87"/>
    </row>
    <row r="33" spans="1:15" s="54" customFormat="1">
      <c r="A33" s="56"/>
      <c r="B33" s="94" t="s">
        <v>34</v>
      </c>
      <c r="C33" s="66" t="s">
        <v>13</v>
      </c>
      <c r="D33" s="79">
        <v>1</v>
      </c>
      <c r="E33" s="80">
        <v>4</v>
      </c>
      <c r="G33" s="46"/>
      <c r="H33" s="47"/>
      <c r="I33" s="87"/>
      <c r="K33" s="88"/>
      <c r="M33" s="87"/>
      <c r="N33" s="87"/>
      <c r="O33" s="87"/>
    </row>
    <row r="34" spans="1:15" s="54" customFormat="1">
      <c r="A34" s="56"/>
      <c r="B34" s="94" t="s">
        <v>35</v>
      </c>
      <c r="C34" s="66" t="s">
        <v>13</v>
      </c>
      <c r="D34" s="79">
        <v>5</v>
      </c>
      <c r="E34" s="80">
        <v>7352</v>
      </c>
      <c r="G34" s="46"/>
      <c r="H34" s="47"/>
      <c r="I34" s="87"/>
      <c r="K34" s="88"/>
      <c r="M34" s="87"/>
      <c r="N34" s="87"/>
      <c r="O34" s="87"/>
    </row>
    <row r="35" spans="1:15" s="54" customFormat="1" ht="15.75" customHeight="1">
      <c r="A35" s="56"/>
      <c r="B35" s="95" t="s">
        <v>36</v>
      </c>
      <c r="C35" s="96" t="s">
        <v>37</v>
      </c>
      <c r="D35" s="79"/>
      <c r="E35" s="97">
        <f>SUM(E36:E38)</f>
        <v>61</v>
      </c>
      <c r="G35" s="46"/>
      <c r="H35" s="47"/>
      <c r="I35" s="87"/>
      <c r="K35" s="88"/>
      <c r="M35" s="87"/>
      <c r="N35" s="87"/>
      <c r="O35" s="87"/>
    </row>
    <row r="36" spans="1:15" s="54" customFormat="1" ht="15.75" customHeight="1">
      <c r="A36" s="56"/>
      <c r="B36" s="98" t="s">
        <v>18</v>
      </c>
      <c r="C36" s="99" t="s">
        <v>13</v>
      </c>
      <c r="D36" s="100">
        <v>1</v>
      </c>
      <c r="E36" s="101">
        <v>4</v>
      </c>
      <c r="G36" s="46"/>
      <c r="H36" s="47"/>
      <c r="I36" s="87"/>
      <c r="K36" s="88"/>
      <c r="M36" s="87"/>
      <c r="N36" s="87"/>
      <c r="O36" s="87"/>
    </row>
    <row r="37" spans="1:15" s="54" customFormat="1" ht="15.75" customHeight="1">
      <c r="A37" s="56"/>
      <c r="B37" s="78" t="s">
        <v>17</v>
      </c>
      <c r="C37" s="99" t="s">
        <v>13</v>
      </c>
      <c r="D37" s="100">
        <v>10</v>
      </c>
      <c r="E37" s="101">
        <v>55</v>
      </c>
      <c r="G37" s="46"/>
      <c r="H37" s="47"/>
      <c r="I37" s="87"/>
      <c r="K37" s="88"/>
      <c r="M37" s="87"/>
      <c r="N37" s="87"/>
      <c r="O37" s="87"/>
    </row>
    <row r="38" spans="1:15" s="54" customFormat="1" ht="15.75" customHeight="1">
      <c r="A38" s="56"/>
      <c r="B38" s="98" t="s">
        <v>38</v>
      </c>
      <c r="C38" s="99" t="s">
        <v>13</v>
      </c>
      <c r="D38" s="100">
        <v>11</v>
      </c>
      <c r="E38" s="101">
        <v>2</v>
      </c>
      <c r="G38" s="46"/>
      <c r="H38" s="47"/>
      <c r="I38" s="87"/>
      <c r="K38" s="88"/>
      <c r="M38" s="87"/>
      <c r="N38" s="87"/>
      <c r="O38" s="87"/>
    </row>
    <row r="39" spans="1:15" s="54" customFormat="1" ht="15.75" customHeight="1">
      <c r="A39" s="56"/>
      <c r="B39" s="102" t="s">
        <v>39</v>
      </c>
      <c r="C39" s="103" t="s">
        <v>40</v>
      </c>
      <c r="D39" s="100"/>
      <c r="E39" s="104">
        <f>SUM(E40:E45)</f>
        <v>31</v>
      </c>
      <c r="G39" s="46"/>
      <c r="H39" s="47"/>
      <c r="I39" s="87"/>
      <c r="K39" s="88"/>
      <c r="M39" s="87"/>
      <c r="N39" s="87"/>
      <c r="O39" s="87"/>
    </row>
    <row r="40" spans="1:15" s="54" customFormat="1" ht="15.75" customHeight="1">
      <c r="A40" s="56"/>
      <c r="B40" s="105" t="s">
        <v>41</v>
      </c>
      <c r="C40" s="99" t="s">
        <v>13</v>
      </c>
      <c r="D40" s="100">
        <v>1</v>
      </c>
      <c r="E40" s="101">
        <v>5</v>
      </c>
      <c r="G40" s="46"/>
      <c r="H40" s="47"/>
      <c r="I40" s="87"/>
      <c r="K40" s="88"/>
      <c r="M40" s="87"/>
      <c r="N40" s="87"/>
      <c r="O40" s="87"/>
    </row>
    <row r="41" spans="1:15" s="54" customFormat="1" ht="15.75" customHeight="1">
      <c r="A41" s="56"/>
      <c r="B41" s="106" t="s">
        <v>42</v>
      </c>
      <c r="C41" s="99" t="s">
        <v>13</v>
      </c>
      <c r="D41" s="100">
        <v>1</v>
      </c>
      <c r="E41" s="101">
        <v>5</v>
      </c>
      <c r="G41" s="46"/>
      <c r="H41" s="47"/>
      <c r="I41" s="87"/>
      <c r="K41" s="88"/>
      <c r="M41" s="87"/>
      <c r="N41" s="87"/>
      <c r="O41" s="87"/>
    </row>
    <row r="42" spans="1:15" s="54" customFormat="1" ht="15.75" customHeight="1">
      <c r="A42" s="56"/>
      <c r="B42" s="86" t="s">
        <v>43</v>
      </c>
      <c r="C42" s="66" t="s">
        <v>13</v>
      </c>
      <c r="D42" s="79">
        <v>1</v>
      </c>
      <c r="E42" s="80">
        <v>1</v>
      </c>
      <c r="G42" s="46"/>
      <c r="H42" s="47"/>
      <c r="I42" s="87"/>
      <c r="K42" s="88"/>
      <c r="M42" s="87"/>
      <c r="N42" s="87"/>
      <c r="O42" s="87"/>
    </row>
    <row r="43" spans="1:15" s="54" customFormat="1" ht="15.75" customHeight="1">
      <c r="A43" s="56"/>
      <c r="B43" s="91" t="s">
        <v>44</v>
      </c>
      <c r="C43" s="66" t="s">
        <v>13</v>
      </c>
      <c r="D43" s="79">
        <v>1</v>
      </c>
      <c r="E43" s="80">
        <v>6</v>
      </c>
      <c r="G43" s="46"/>
      <c r="H43" s="47"/>
      <c r="I43" s="87"/>
      <c r="K43" s="88"/>
      <c r="M43" s="87"/>
      <c r="N43" s="87"/>
      <c r="O43" s="87"/>
    </row>
    <row r="44" spans="1:15" s="54" customFormat="1" ht="15.75" customHeight="1">
      <c r="A44" s="56"/>
      <c r="B44" s="86" t="s">
        <v>45</v>
      </c>
      <c r="C44" s="66" t="s">
        <v>13</v>
      </c>
      <c r="D44" s="79">
        <v>1</v>
      </c>
      <c r="E44" s="80">
        <v>3</v>
      </c>
      <c r="G44" s="46"/>
      <c r="H44" s="47"/>
      <c r="I44" s="87"/>
      <c r="K44" s="88"/>
      <c r="M44" s="87"/>
      <c r="N44" s="87"/>
      <c r="O44" s="87"/>
    </row>
    <row r="45" spans="1:15" s="54" customFormat="1" ht="15.75" customHeight="1">
      <c r="A45" s="56"/>
      <c r="B45" s="86" t="s">
        <v>46</v>
      </c>
      <c r="C45" s="66" t="s">
        <v>13</v>
      </c>
      <c r="D45" s="79">
        <v>1</v>
      </c>
      <c r="E45" s="80">
        <v>11</v>
      </c>
      <c r="G45" s="46"/>
      <c r="H45" s="47"/>
      <c r="I45" s="87"/>
      <c r="K45" s="88"/>
      <c r="M45" s="87"/>
      <c r="N45" s="87"/>
      <c r="O45" s="87"/>
    </row>
    <row r="46" spans="1:15" s="54" customFormat="1" ht="15.75" customHeight="1">
      <c r="A46" s="56"/>
      <c r="B46" s="107" t="s">
        <v>47</v>
      </c>
      <c r="C46" s="108"/>
      <c r="D46" s="100"/>
      <c r="E46" s="104">
        <f>SUM(E47:E49)</f>
        <v>14</v>
      </c>
      <c r="G46" s="46"/>
      <c r="H46" s="47"/>
      <c r="I46" s="87"/>
      <c r="K46" s="88"/>
      <c r="M46" s="87"/>
      <c r="N46" s="87"/>
      <c r="O46" s="87"/>
    </row>
    <row r="47" spans="1:15" s="54" customFormat="1" ht="15.75" customHeight="1">
      <c r="A47" s="56"/>
      <c r="B47" s="109" t="s">
        <v>48</v>
      </c>
      <c r="C47" s="99" t="s">
        <v>13</v>
      </c>
      <c r="D47" s="100">
        <v>1</v>
      </c>
      <c r="E47" s="101">
        <v>7</v>
      </c>
      <c r="G47" s="46"/>
      <c r="H47" s="47"/>
      <c r="I47" s="87"/>
      <c r="K47" s="88"/>
      <c r="M47" s="87"/>
      <c r="N47" s="87"/>
      <c r="O47" s="87"/>
    </row>
    <row r="48" spans="1:15" s="54" customFormat="1" ht="15.75" customHeight="1">
      <c r="A48" s="56"/>
      <c r="B48" s="110" t="s">
        <v>49</v>
      </c>
      <c r="C48" s="99" t="s">
        <v>13</v>
      </c>
      <c r="D48" s="100">
        <v>1</v>
      </c>
      <c r="E48" s="101">
        <v>4</v>
      </c>
      <c r="G48" s="46"/>
      <c r="H48" s="47"/>
      <c r="I48" s="87"/>
      <c r="K48" s="88"/>
      <c r="M48" s="87"/>
      <c r="N48" s="87"/>
      <c r="O48" s="87"/>
    </row>
    <row r="49" spans="1:15" s="54" customFormat="1" ht="15.75" customHeight="1">
      <c r="A49" s="56"/>
      <c r="B49" s="110" t="s">
        <v>45</v>
      </c>
      <c r="C49" s="99" t="s">
        <v>13</v>
      </c>
      <c r="D49" s="100">
        <v>1</v>
      </c>
      <c r="E49" s="101">
        <v>3</v>
      </c>
      <c r="G49" s="46"/>
      <c r="H49" s="47"/>
      <c r="I49" s="87"/>
      <c r="K49" s="88"/>
      <c r="M49" s="87"/>
      <c r="N49" s="87"/>
      <c r="O49" s="87"/>
    </row>
    <row r="50" spans="1:15" s="54" customFormat="1" ht="15.75" customHeight="1">
      <c r="A50" s="56"/>
      <c r="B50" s="111" t="s">
        <v>50</v>
      </c>
      <c r="C50" s="112" t="s">
        <v>51</v>
      </c>
      <c r="D50" s="111"/>
      <c r="E50" s="113">
        <f>E56+E51</f>
        <v>961</v>
      </c>
      <c r="G50" s="46"/>
      <c r="H50" s="47"/>
      <c r="I50" s="87"/>
      <c r="K50" s="88"/>
      <c r="M50" s="87"/>
      <c r="N50" s="87"/>
      <c r="O50" s="87"/>
    </row>
    <row r="51" spans="1:15" s="54" customFormat="1" ht="15.75" customHeight="1">
      <c r="A51" s="56"/>
      <c r="B51" s="102" t="s">
        <v>52</v>
      </c>
      <c r="C51" s="108"/>
      <c r="D51" s="100"/>
      <c r="E51" s="104">
        <f>SUM(E52:E55)</f>
        <v>90</v>
      </c>
      <c r="G51" s="46"/>
      <c r="H51" s="47"/>
      <c r="I51" s="87"/>
      <c r="K51" s="88"/>
      <c r="M51" s="87"/>
      <c r="N51" s="87"/>
      <c r="O51" s="87"/>
    </row>
    <row r="52" spans="1:15" s="54" customFormat="1" ht="15.75" customHeight="1">
      <c r="A52" s="56"/>
      <c r="B52" s="114" t="s">
        <v>53</v>
      </c>
      <c r="C52" s="66" t="s">
        <v>13</v>
      </c>
      <c r="D52" s="100">
        <v>2</v>
      </c>
      <c r="E52" s="101">
        <v>20</v>
      </c>
      <c r="G52" s="46"/>
      <c r="H52" s="47"/>
      <c r="I52" s="87"/>
      <c r="K52" s="88"/>
      <c r="M52" s="87"/>
      <c r="N52" s="87"/>
      <c r="O52" s="87"/>
    </row>
    <row r="53" spans="1:15" s="54" customFormat="1" ht="15.75" customHeight="1">
      <c r="A53" s="56"/>
      <c r="B53" s="114" t="s">
        <v>54</v>
      </c>
      <c r="C53" s="66" t="s">
        <v>13</v>
      </c>
      <c r="D53" s="100">
        <v>6</v>
      </c>
      <c r="E53" s="101">
        <v>45</v>
      </c>
      <c r="G53" s="46"/>
      <c r="H53" s="47"/>
      <c r="I53" s="87"/>
      <c r="K53" s="88"/>
      <c r="M53" s="87"/>
      <c r="N53" s="87"/>
      <c r="O53" s="87"/>
    </row>
    <row r="54" spans="1:15" s="54" customFormat="1" ht="15.75" customHeight="1">
      <c r="A54" s="56"/>
      <c r="B54" s="114" t="s">
        <v>55</v>
      </c>
      <c r="C54" s="66" t="s">
        <v>13</v>
      </c>
      <c r="D54" s="100">
        <v>1</v>
      </c>
      <c r="E54" s="101">
        <v>13</v>
      </c>
      <c r="G54" s="46"/>
      <c r="H54" s="47"/>
      <c r="I54" s="87"/>
      <c r="K54" s="88"/>
      <c r="M54" s="87"/>
      <c r="N54" s="87"/>
      <c r="O54" s="87"/>
    </row>
    <row r="55" spans="1:15" s="54" customFormat="1" ht="15.75" customHeight="1">
      <c r="A55" s="56"/>
      <c r="B55" s="114" t="s">
        <v>56</v>
      </c>
      <c r="C55" s="66" t="s">
        <v>13</v>
      </c>
      <c r="D55" s="100">
        <v>1</v>
      </c>
      <c r="E55" s="101">
        <v>12</v>
      </c>
      <c r="G55" s="46"/>
      <c r="H55" s="47"/>
      <c r="I55" s="87"/>
      <c r="K55" s="88"/>
      <c r="M55" s="87"/>
      <c r="N55" s="87"/>
      <c r="O55" s="87"/>
    </row>
    <row r="56" spans="1:15" s="54" customFormat="1" ht="15.75" customHeight="1">
      <c r="A56" s="52"/>
      <c r="B56" s="115" t="s">
        <v>57</v>
      </c>
      <c r="C56" s="116"/>
      <c r="D56" s="116"/>
      <c r="E56" s="117">
        <f>SUM(E57:E69)</f>
        <v>871</v>
      </c>
      <c r="G56" s="46"/>
      <c r="H56" s="118"/>
      <c r="K56" s="88"/>
      <c r="M56" s="87"/>
      <c r="N56" s="87"/>
      <c r="O56" s="87"/>
    </row>
    <row r="57" spans="1:15" s="54" customFormat="1" ht="15.75" customHeight="1">
      <c r="A57" s="52"/>
      <c r="B57" s="119" t="s">
        <v>58</v>
      </c>
      <c r="C57" s="66" t="s">
        <v>13</v>
      </c>
      <c r="D57" s="99">
        <v>1</v>
      </c>
      <c r="E57" s="67">
        <v>400</v>
      </c>
      <c r="G57" s="46"/>
      <c r="H57" s="118"/>
      <c r="K57" s="88"/>
      <c r="M57" s="87"/>
      <c r="N57" s="87"/>
      <c r="O57" s="87"/>
    </row>
    <row r="58" spans="1:15" s="54" customFormat="1" ht="15.75" customHeight="1">
      <c r="A58" s="52"/>
      <c r="B58" s="120" t="s">
        <v>59</v>
      </c>
      <c r="C58" s="66" t="s">
        <v>13</v>
      </c>
      <c r="D58" s="99">
        <v>1</v>
      </c>
      <c r="E58" s="67">
        <v>7</v>
      </c>
      <c r="G58" s="46"/>
      <c r="H58" s="118"/>
      <c r="K58" s="88"/>
      <c r="M58" s="87"/>
      <c r="N58" s="87"/>
      <c r="O58" s="87"/>
    </row>
    <row r="59" spans="1:15" s="54" customFormat="1" ht="15.75" customHeight="1">
      <c r="A59" s="52"/>
      <c r="B59" s="121" t="s">
        <v>60</v>
      </c>
      <c r="C59" s="66" t="s">
        <v>13</v>
      </c>
      <c r="D59" s="66">
        <v>1</v>
      </c>
      <c r="E59" s="67">
        <f>100-10</f>
        <v>90</v>
      </c>
      <c r="G59" s="46"/>
      <c r="H59" s="118"/>
      <c r="K59" s="88"/>
      <c r="M59" s="87"/>
      <c r="N59" s="87"/>
      <c r="O59" s="87"/>
    </row>
    <row r="60" spans="1:15" s="54" customFormat="1" ht="15.75" customHeight="1">
      <c r="A60" s="52"/>
      <c r="B60" s="119" t="s">
        <v>61</v>
      </c>
      <c r="C60" s="66" t="s">
        <v>13</v>
      </c>
      <c r="D60" s="99">
        <v>1</v>
      </c>
      <c r="E60" s="67">
        <v>100</v>
      </c>
      <c r="G60" s="46"/>
      <c r="L60" s="88"/>
      <c r="M60" s="87"/>
      <c r="N60" s="87"/>
      <c r="O60" s="87"/>
    </row>
    <row r="61" spans="1:15" s="54" customFormat="1" ht="15.75" customHeight="1">
      <c r="A61" s="52"/>
      <c r="B61" s="121" t="s">
        <v>62</v>
      </c>
      <c r="C61" s="66" t="s">
        <v>13</v>
      </c>
      <c r="D61" s="66">
        <v>1</v>
      </c>
      <c r="E61" s="67">
        <f>50+10</f>
        <v>60</v>
      </c>
      <c r="G61" s="46"/>
      <c r="K61" s="88"/>
      <c r="M61" s="87"/>
      <c r="N61" s="87"/>
      <c r="O61" s="87"/>
    </row>
    <row r="62" spans="1:15" s="54" customFormat="1" ht="15.75" customHeight="1">
      <c r="A62" s="52"/>
      <c r="B62" s="119" t="s">
        <v>63</v>
      </c>
      <c r="C62" s="66" t="s">
        <v>13</v>
      </c>
      <c r="D62" s="99">
        <v>4</v>
      </c>
      <c r="E62" s="67">
        <v>80</v>
      </c>
      <c r="G62" s="46"/>
      <c r="K62" s="88"/>
      <c r="M62" s="87"/>
      <c r="N62" s="87"/>
      <c r="O62" s="87"/>
    </row>
    <row r="63" spans="1:15" s="54" customFormat="1" ht="15.75" customHeight="1">
      <c r="A63" s="52"/>
      <c r="B63" s="121" t="s">
        <v>64</v>
      </c>
      <c r="C63" s="66" t="s">
        <v>13</v>
      </c>
      <c r="D63" s="66">
        <v>2</v>
      </c>
      <c r="E63" s="67">
        <v>20</v>
      </c>
      <c r="G63" s="46"/>
      <c r="H63" s="118"/>
      <c r="K63" s="88"/>
      <c r="M63" s="87"/>
      <c r="N63" s="87"/>
      <c r="O63" s="87"/>
    </row>
    <row r="64" spans="1:15" s="54" customFormat="1" ht="15.75" customHeight="1">
      <c r="A64" s="52"/>
      <c r="B64" s="119" t="s">
        <v>65</v>
      </c>
      <c r="C64" s="66" t="s">
        <v>13</v>
      </c>
      <c r="D64" s="99">
        <v>2</v>
      </c>
      <c r="E64" s="67">
        <v>14</v>
      </c>
      <c r="G64" s="46"/>
      <c r="H64" s="118"/>
      <c r="K64" s="88"/>
      <c r="M64" s="87"/>
      <c r="N64" s="87"/>
      <c r="O64" s="87"/>
    </row>
    <row r="65" spans="1:15" s="54" customFormat="1" ht="15.75" customHeight="1">
      <c r="A65" s="52"/>
      <c r="B65" s="119" t="s">
        <v>66</v>
      </c>
      <c r="C65" s="66" t="s">
        <v>13</v>
      </c>
      <c r="D65" s="99">
        <v>1</v>
      </c>
      <c r="E65" s="67">
        <v>35</v>
      </c>
      <c r="G65" s="46"/>
      <c r="H65" s="118"/>
      <c r="K65" s="88"/>
      <c r="M65" s="87"/>
      <c r="N65" s="87"/>
      <c r="O65" s="87"/>
    </row>
    <row r="66" spans="1:15" s="54" customFormat="1" ht="15.75" customHeight="1">
      <c r="A66" s="52"/>
      <c r="B66" s="119" t="s">
        <v>67</v>
      </c>
      <c r="C66" s="66" t="s">
        <v>13</v>
      </c>
      <c r="D66" s="99">
        <v>5</v>
      </c>
      <c r="E66" s="67">
        <v>45</v>
      </c>
      <c r="G66" s="46"/>
      <c r="H66" s="118"/>
      <c r="K66" s="88"/>
      <c r="M66" s="87"/>
      <c r="N66" s="87"/>
      <c r="O66" s="87"/>
    </row>
    <row r="67" spans="1:15" s="54" customFormat="1" ht="15.75" customHeight="1">
      <c r="A67" s="52"/>
      <c r="B67" s="119" t="s">
        <v>68</v>
      </c>
      <c r="C67" s="66" t="s">
        <v>13</v>
      </c>
      <c r="D67" s="122">
        <v>5</v>
      </c>
      <c r="E67" s="123">
        <v>13</v>
      </c>
      <c r="G67" s="46"/>
      <c r="H67" s="118"/>
      <c r="I67" s="87"/>
      <c r="K67" s="46"/>
      <c r="L67" s="118"/>
      <c r="M67" s="87"/>
      <c r="N67" s="87"/>
      <c r="O67" s="87"/>
    </row>
    <row r="68" spans="1:15" s="54" customFormat="1" ht="15.75" customHeight="1">
      <c r="A68" s="52"/>
      <c r="B68" s="86" t="s">
        <v>69</v>
      </c>
      <c r="C68" s="66" t="s">
        <v>13</v>
      </c>
      <c r="D68" s="66">
        <v>1</v>
      </c>
      <c r="E68" s="123">
        <v>4</v>
      </c>
      <c r="G68" s="46"/>
      <c r="H68" s="118"/>
      <c r="I68" s="87"/>
      <c r="K68" s="46"/>
      <c r="L68" s="118"/>
      <c r="M68" s="87"/>
      <c r="N68" s="87"/>
      <c r="O68" s="87"/>
    </row>
    <row r="69" spans="1:15" s="54" customFormat="1" ht="15.75" customHeight="1">
      <c r="A69" s="52"/>
      <c r="B69" s="86" t="s">
        <v>70</v>
      </c>
      <c r="C69" s="66" t="s">
        <v>13</v>
      </c>
      <c r="D69" s="66">
        <v>1</v>
      </c>
      <c r="E69" s="123">
        <v>3</v>
      </c>
      <c r="G69" s="46"/>
      <c r="H69" s="118"/>
      <c r="I69" s="87"/>
      <c r="K69" s="46"/>
      <c r="L69" s="118"/>
      <c r="M69" s="87"/>
      <c r="N69" s="87"/>
      <c r="O69" s="87"/>
    </row>
    <row r="70" spans="1:15" s="54" customFormat="1" ht="15.75" customHeight="1">
      <c r="A70" s="52"/>
      <c r="B70" s="57" t="s">
        <v>71</v>
      </c>
      <c r="C70" s="58" t="s">
        <v>72</v>
      </c>
      <c r="D70" s="57"/>
      <c r="E70" s="124">
        <f>E71+E73</f>
        <v>584</v>
      </c>
      <c r="G70" s="46"/>
      <c r="H70" s="118"/>
      <c r="I70" s="87"/>
      <c r="K70" s="46"/>
      <c r="L70" s="118"/>
      <c r="M70" s="87"/>
      <c r="N70" s="87"/>
      <c r="O70" s="87"/>
    </row>
    <row r="71" spans="1:15" s="54" customFormat="1" ht="15.75" customHeight="1">
      <c r="A71" s="52"/>
      <c r="B71" s="95" t="s">
        <v>73</v>
      </c>
      <c r="C71" s="63"/>
      <c r="D71" s="63"/>
      <c r="E71" s="125">
        <f>E72</f>
        <v>284</v>
      </c>
      <c r="G71" s="46"/>
      <c r="H71" s="118"/>
      <c r="I71" s="87"/>
      <c r="K71" s="46"/>
      <c r="L71" s="118"/>
      <c r="M71" s="87"/>
      <c r="N71" s="87"/>
      <c r="O71" s="87"/>
    </row>
    <row r="72" spans="1:15" s="54" customFormat="1" ht="15.75" customHeight="1">
      <c r="A72" s="52"/>
      <c r="B72" s="126" t="s">
        <v>74</v>
      </c>
      <c r="C72" s="66" t="s">
        <v>13</v>
      </c>
      <c r="D72" s="90">
        <v>1</v>
      </c>
      <c r="E72" s="80">
        <f>250+34</f>
        <v>284</v>
      </c>
      <c r="G72" s="46"/>
      <c r="H72" s="118"/>
      <c r="I72" s="87"/>
      <c r="K72" s="46"/>
      <c r="L72" s="118"/>
      <c r="M72" s="87"/>
      <c r="N72" s="87"/>
      <c r="O72" s="87"/>
    </row>
    <row r="73" spans="1:15" s="54" customFormat="1" ht="15.75" customHeight="1">
      <c r="A73" s="52"/>
      <c r="B73" s="95" t="s">
        <v>75</v>
      </c>
      <c r="C73" s="66"/>
      <c r="D73" s="90"/>
      <c r="E73" s="104">
        <f>E74</f>
        <v>300</v>
      </c>
      <c r="G73" s="46"/>
      <c r="H73" s="118"/>
      <c r="I73" s="87"/>
      <c r="K73" s="46"/>
      <c r="L73" s="118"/>
      <c r="M73" s="87"/>
      <c r="N73" s="87"/>
      <c r="O73" s="87"/>
    </row>
    <row r="74" spans="1:15" s="54" customFormat="1" ht="15.75" customHeight="1">
      <c r="A74" s="52"/>
      <c r="B74" s="126" t="s">
        <v>74</v>
      </c>
      <c r="C74" s="66" t="s">
        <v>13</v>
      </c>
      <c r="D74" s="90">
        <v>1</v>
      </c>
      <c r="E74" s="80">
        <f>250+50</f>
        <v>300</v>
      </c>
      <c r="G74" s="46"/>
      <c r="H74" s="118"/>
      <c r="I74" s="87"/>
      <c r="K74" s="46"/>
      <c r="L74" s="118"/>
      <c r="M74" s="87"/>
      <c r="N74" s="87"/>
      <c r="O74" s="87"/>
    </row>
    <row r="75" spans="1:15" s="54" customFormat="1" ht="15.75" customHeight="1">
      <c r="A75" s="52"/>
      <c r="B75" s="57" t="s">
        <v>76</v>
      </c>
      <c r="C75" s="127" t="s">
        <v>77</v>
      </c>
      <c r="D75" s="57"/>
      <c r="E75" s="128">
        <f>E76+E114+E78+E118</f>
        <v>8423.3100000000013</v>
      </c>
      <c r="G75" s="46"/>
      <c r="I75" s="87"/>
      <c r="K75" s="46"/>
      <c r="L75" s="118"/>
      <c r="M75" s="87"/>
      <c r="N75" s="87"/>
      <c r="O75" s="87"/>
    </row>
    <row r="76" spans="1:15" s="54" customFormat="1" ht="15.75" customHeight="1">
      <c r="A76" s="52"/>
      <c r="B76" s="129" t="s">
        <v>78</v>
      </c>
      <c r="C76" s="63"/>
      <c r="D76" s="130"/>
      <c r="E76" s="64">
        <f>SUM(E77:E77)</f>
        <v>26</v>
      </c>
      <c r="G76" s="46"/>
      <c r="H76" s="118"/>
      <c r="I76" s="87"/>
      <c r="K76" s="46"/>
      <c r="L76" s="118"/>
      <c r="M76" s="87"/>
      <c r="N76" s="87"/>
      <c r="O76" s="87"/>
    </row>
    <row r="77" spans="1:15" s="54" customFormat="1" ht="15.75" customHeight="1">
      <c r="A77" s="52"/>
      <c r="B77" s="131" t="s">
        <v>79</v>
      </c>
      <c r="C77" s="66" t="s">
        <v>13</v>
      </c>
      <c r="D77" s="66">
        <v>1</v>
      </c>
      <c r="E77" s="80">
        <v>26</v>
      </c>
      <c r="G77" s="46"/>
      <c r="H77" s="132"/>
      <c r="I77" s="87"/>
      <c r="K77" s="46"/>
      <c r="L77" s="118"/>
      <c r="M77" s="87"/>
      <c r="N77" s="87"/>
      <c r="O77" s="87"/>
    </row>
    <row r="78" spans="1:15" s="54" customFormat="1" ht="15.75" customHeight="1">
      <c r="A78" s="52"/>
      <c r="B78" s="133" t="s">
        <v>80</v>
      </c>
      <c r="C78" s="66" t="s">
        <v>13</v>
      </c>
      <c r="D78" s="66">
        <v>1</v>
      </c>
      <c r="E78" s="128">
        <f>SUM(E79:E113)</f>
        <v>8360.8100000000013</v>
      </c>
      <c r="G78" s="46"/>
      <c r="H78" s="118"/>
      <c r="I78" s="87"/>
      <c r="K78" s="46"/>
      <c r="L78" s="118"/>
      <c r="M78" s="87"/>
      <c r="N78" s="87"/>
      <c r="O78" s="87"/>
    </row>
    <row r="79" spans="1:15" s="54" customFormat="1" ht="15.75" customHeight="1">
      <c r="A79" s="52"/>
      <c r="B79" s="119" t="s">
        <v>81</v>
      </c>
      <c r="C79" s="66" t="s">
        <v>13</v>
      </c>
      <c r="D79" s="66">
        <v>1</v>
      </c>
      <c r="E79" s="134">
        <v>1370</v>
      </c>
      <c r="G79" s="46"/>
      <c r="H79" s="118"/>
      <c r="I79" s="87"/>
      <c r="K79" s="46"/>
      <c r="L79" s="118"/>
      <c r="M79" s="87"/>
      <c r="N79" s="87"/>
      <c r="O79" s="87"/>
    </row>
    <row r="80" spans="1:15" s="54" customFormat="1" ht="15.75" customHeight="1">
      <c r="A80" s="52"/>
      <c r="B80" s="119" t="s">
        <v>82</v>
      </c>
      <c r="C80" s="66" t="s">
        <v>13</v>
      </c>
      <c r="D80" s="66">
        <v>1</v>
      </c>
      <c r="E80" s="134">
        <v>1087</v>
      </c>
      <c r="G80" s="46"/>
      <c r="H80" s="118"/>
      <c r="I80" s="87"/>
      <c r="K80" s="46"/>
      <c r="L80" s="118"/>
      <c r="M80" s="87"/>
      <c r="N80" s="87"/>
      <c r="O80" s="87"/>
    </row>
    <row r="81" spans="1:15" s="54" customFormat="1" ht="15.75" customHeight="1">
      <c r="A81" s="52"/>
      <c r="B81" s="119" t="s">
        <v>83</v>
      </c>
      <c r="C81" s="66" t="s">
        <v>13</v>
      </c>
      <c r="D81" s="66">
        <v>1</v>
      </c>
      <c r="E81" s="134">
        <v>1401</v>
      </c>
      <c r="G81" s="135"/>
      <c r="H81" s="118"/>
      <c r="I81" s="87"/>
      <c r="K81" s="46"/>
      <c r="L81" s="118"/>
      <c r="M81" s="87"/>
      <c r="N81" s="87"/>
      <c r="O81" s="87"/>
    </row>
    <row r="82" spans="1:15" s="54" customFormat="1" ht="15.75" customHeight="1">
      <c r="A82" s="52"/>
      <c r="B82" s="119" t="s">
        <v>84</v>
      </c>
      <c r="C82" s="66" t="s">
        <v>13</v>
      </c>
      <c r="D82" s="66">
        <v>1</v>
      </c>
      <c r="E82" s="134">
        <v>77</v>
      </c>
      <c r="G82" s="46"/>
      <c r="H82" s="118"/>
      <c r="I82" s="87"/>
      <c r="K82" s="46"/>
      <c r="L82" s="118"/>
      <c r="M82" s="87"/>
      <c r="N82" s="87"/>
      <c r="O82" s="87"/>
    </row>
    <row r="83" spans="1:15" s="54" customFormat="1" ht="15.75" customHeight="1">
      <c r="A83" s="52"/>
      <c r="B83" s="119" t="s">
        <v>85</v>
      </c>
      <c r="C83" s="66" t="s">
        <v>13</v>
      </c>
      <c r="D83" s="66">
        <v>1</v>
      </c>
      <c r="E83" s="134">
        <v>1838</v>
      </c>
      <c r="G83" s="46"/>
      <c r="H83" s="118"/>
      <c r="I83" s="87"/>
      <c r="K83" s="46"/>
      <c r="L83" s="118"/>
      <c r="M83" s="87"/>
      <c r="N83" s="87"/>
      <c r="O83" s="87"/>
    </row>
    <row r="84" spans="1:15" s="54" customFormat="1" ht="15.75" customHeight="1">
      <c r="A84" s="52"/>
      <c r="B84" s="119" t="s">
        <v>86</v>
      </c>
      <c r="C84" s="66" t="s">
        <v>13</v>
      </c>
      <c r="D84" s="66">
        <v>1</v>
      </c>
      <c r="E84" s="101">
        <v>1498</v>
      </c>
      <c r="G84" s="46"/>
      <c r="H84" s="118"/>
      <c r="I84" s="87"/>
      <c r="K84" s="46"/>
      <c r="L84" s="118"/>
      <c r="M84" s="87"/>
      <c r="N84" s="87"/>
      <c r="O84" s="87"/>
    </row>
    <row r="85" spans="1:15" s="54" customFormat="1" ht="15.75" customHeight="1">
      <c r="A85" s="52"/>
      <c r="B85" s="119" t="s">
        <v>87</v>
      </c>
      <c r="C85" s="66" t="s">
        <v>13</v>
      </c>
      <c r="D85" s="66">
        <v>1</v>
      </c>
      <c r="E85" s="101">
        <v>316</v>
      </c>
      <c r="G85" s="46"/>
      <c r="H85" s="118"/>
      <c r="I85" s="87"/>
      <c r="K85" s="46"/>
      <c r="L85" s="118"/>
      <c r="M85" s="87"/>
      <c r="N85" s="87"/>
      <c r="O85" s="87"/>
    </row>
    <row r="86" spans="1:15" s="54" customFormat="1" ht="15.75" customHeight="1">
      <c r="A86" s="52"/>
      <c r="B86" s="119" t="s">
        <v>88</v>
      </c>
      <c r="C86" s="66" t="s">
        <v>13</v>
      </c>
      <c r="D86" s="66">
        <v>1</v>
      </c>
      <c r="E86" s="134">
        <v>17</v>
      </c>
      <c r="G86" s="46"/>
      <c r="H86" s="118"/>
      <c r="I86" s="87"/>
      <c r="K86" s="46"/>
      <c r="L86" s="118"/>
      <c r="M86" s="87"/>
      <c r="N86" s="87"/>
      <c r="O86" s="87"/>
    </row>
    <row r="87" spans="1:15" s="54" customFormat="1" ht="15.75" customHeight="1">
      <c r="A87" s="52"/>
      <c r="B87" s="119" t="s">
        <v>89</v>
      </c>
      <c r="C87" s="66" t="s">
        <v>13</v>
      </c>
      <c r="D87" s="66">
        <v>1</v>
      </c>
      <c r="E87" s="101">
        <v>14</v>
      </c>
      <c r="G87" s="46"/>
      <c r="H87" s="118"/>
      <c r="I87" s="87"/>
      <c r="K87" s="46"/>
      <c r="L87" s="118"/>
      <c r="M87" s="87"/>
      <c r="N87" s="87"/>
      <c r="O87" s="87"/>
    </row>
    <row r="88" spans="1:15" s="54" customFormat="1" ht="15.75" customHeight="1">
      <c r="A88" s="52"/>
      <c r="B88" s="119" t="s">
        <v>90</v>
      </c>
      <c r="C88" s="66" t="s">
        <v>13</v>
      </c>
      <c r="D88" s="66">
        <v>1</v>
      </c>
      <c r="E88" s="101">
        <v>31</v>
      </c>
      <c r="G88" s="46"/>
      <c r="H88" s="118"/>
      <c r="I88" s="87"/>
      <c r="K88" s="46"/>
      <c r="L88" s="118"/>
      <c r="M88" s="87"/>
      <c r="N88" s="87"/>
      <c r="O88" s="87"/>
    </row>
    <row r="89" spans="1:15" s="54" customFormat="1" ht="15.75" customHeight="1">
      <c r="A89" s="52"/>
      <c r="B89" s="119" t="s">
        <v>91</v>
      </c>
      <c r="C89" s="66" t="s">
        <v>13</v>
      </c>
      <c r="D89" s="66">
        <v>1</v>
      </c>
      <c r="E89" s="136">
        <v>29</v>
      </c>
      <c r="G89" s="46"/>
      <c r="H89" s="49"/>
      <c r="I89" s="48"/>
      <c r="K89" s="88"/>
      <c r="M89" s="87"/>
      <c r="N89" s="87"/>
      <c r="O89" s="87"/>
    </row>
    <row r="90" spans="1:15" s="54" customFormat="1" ht="15.75" customHeight="1">
      <c r="A90" s="52"/>
      <c r="B90" s="119" t="s">
        <v>92</v>
      </c>
      <c r="C90" s="66" t="s">
        <v>13</v>
      </c>
      <c r="D90" s="66">
        <v>1</v>
      </c>
      <c r="E90" s="136">
        <v>17</v>
      </c>
      <c r="G90" s="46"/>
      <c r="H90" s="49"/>
      <c r="I90" s="48"/>
      <c r="K90" s="88"/>
      <c r="M90" s="87"/>
      <c r="N90" s="87"/>
      <c r="O90" s="87"/>
    </row>
    <row r="91" spans="1:15" s="54" customFormat="1" ht="15.75" customHeight="1">
      <c r="A91" s="52"/>
      <c r="B91" s="119" t="s">
        <v>93</v>
      </c>
      <c r="C91" s="66" t="s">
        <v>13</v>
      </c>
      <c r="D91" s="66">
        <v>1</v>
      </c>
      <c r="E91" s="137">
        <v>10</v>
      </c>
      <c r="G91" s="46"/>
      <c r="H91" s="49"/>
      <c r="I91" s="48"/>
      <c r="K91" s="88"/>
      <c r="M91" s="87"/>
      <c r="N91" s="87"/>
      <c r="O91" s="87"/>
    </row>
    <row r="92" spans="1:15" s="54" customFormat="1" ht="15.75" customHeight="1">
      <c r="A92" s="52"/>
      <c r="B92" s="119" t="s">
        <v>94</v>
      </c>
      <c r="C92" s="66" t="s">
        <v>13</v>
      </c>
      <c r="D92" s="66">
        <v>1</v>
      </c>
      <c r="E92" s="137">
        <v>20</v>
      </c>
      <c r="G92" s="46"/>
      <c r="H92" s="49"/>
      <c r="I92" s="48"/>
      <c r="K92" s="88"/>
      <c r="M92" s="87"/>
      <c r="N92" s="87"/>
      <c r="O92" s="87"/>
    </row>
    <row r="93" spans="1:15" s="54" customFormat="1" ht="15.75" customHeight="1">
      <c r="A93" s="52"/>
      <c r="B93" s="119" t="s">
        <v>95</v>
      </c>
      <c r="C93" s="66" t="s">
        <v>13</v>
      </c>
      <c r="D93" s="66">
        <v>1</v>
      </c>
      <c r="E93" s="137">
        <v>12</v>
      </c>
      <c r="G93" s="46"/>
      <c r="H93" s="49"/>
      <c r="I93" s="48"/>
      <c r="K93" s="88"/>
      <c r="M93" s="87"/>
      <c r="N93" s="87"/>
      <c r="O93" s="87"/>
    </row>
    <row r="94" spans="1:15" s="54" customFormat="1" ht="15.75" customHeight="1">
      <c r="A94" s="52"/>
      <c r="B94" s="119" t="s">
        <v>96</v>
      </c>
      <c r="C94" s="66" t="s">
        <v>13</v>
      </c>
      <c r="D94" s="66">
        <v>1</v>
      </c>
      <c r="E94" s="137">
        <v>11</v>
      </c>
      <c r="G94" s="46"/>
      <c r="H94" s="49"/>
      <c r="I94" s="48"/>
      <c r="K94" s="88"/>
      <c r="M94" s="87"/>
      <c r="N94" s="87"/>
      <c r="O94" s="87"/>
    </row>
    <row r="95" spans="1:15" s="54" customFormat="1" ht="15.75" customHeight="1">
      <c r="A95" s="52"/>
      <c r="B95" s="119" t="s">
        <v>97</v>
      </c>
      <c r="C95" s="66" t="s">
        <v>13</v>
      </c>
      <c r="D95" s="66">
        <v>1</v>
      </c>
      <c r="E95" s="137">
        <v>10</v>
      </c>
      <c r="G95" s="46"/>
      <c r="H95" s="49"/>
      <c r="I95" s="48"/>
      <c r="K95" s="88"/>
      <c r="M95" s="87"/>
      <c r="N95" s="87"/>
      <c r="O95" s="87"/>
    </row>
    <row r="96" spans="1:15" s="54" customFormat="1" ht="15.75" customHeight="1">
      <c r="A96" s="52"/>
      <c r="B96" s="119" t="s">
        <v>98</v>
      </c>
      <c r="C96" s="66" t="s">
        <v>13</v>
      </c>
      <c r="D96" s="66">
        <v>1</v>
      </c>
      <c r="E96" s="138">
        <v>17</v>
      </c>
      <c r="G96" s="46"/>
      <c r="H96" s="49"/>
      <c r="I96" s="87"/>
      <c r="K96" s="88"/>
      <c r="M96" s="87"/>
      <c r="N96" s="87"/>
      <c r="O96" s="87"/>
    </row>
    <row r="97" spans="1:15" s="54" customFormat="1" ht="15.75" customHeight="1">
      <c r="A97" s="52"/>
      <c r="B97" s="119" t="s">
        <v>99</v>
      </c>
      <c r="C97" s="66" t="s">
        <v>13</v>
      </c>
      <c r="D97" s="66">
        <v>1</v>
      </c>
      <c r="E97" s="138">
        <v>3</v>
      </c>
      <c r="G97" s="46"/>
      <c r="H97" s="49"/>
      <c r="I97" s="87"/>
      <c r="K97" s="88"/>
      <c r="M97" s="87"/>
      <c r="N97" s="87"/>
      <c r="O97" s="87"/>
    </row>
    <row r="98" spans="1:15" s="54" customFormat="1" ht="15.75" customHeight="1">
      <c r="A98" s="52"/>
      <c r="B98" s="139" t="s">
        <v>100</v>
      </c>
      <c r="C98" s="66" t="s">
        <v>13</v>
      </c>
      <c r="D98" s="66">
        <v>3</v>
      </c>
      <c r="E98" s="140">
        <v>195</v>
      </c>
      <c r="F98" s="54" t="s">
        <v>101</v>
      </c>
      <c r="G98" s="46"/>
      <c r="H98" s="49"/>
      <c r="I98" s="87"/>
      <c r="K98" s="88"/>
      <c r="M98" s="87"/>
      <c r="N98" s="87"/>
      <c r="O98" s="87"/>
    </row>
    <row r="99" spans="1:15" s="54" customFormat="1" ht="15.75" customHeight="1">
      <c r="A99" s="52"/>
      <c r="B99" s="139" t="s">
        <v>102</v>
      </c>
      <c r="C99" s="66" t="s">
        <v>13</v>
      </c>
      <c r="D99" s="66">
        <v>1</v>
      </c>
      <c r="E99" s="140">
        <v>16</v>
      </c>
      <c r="F99" s="54" t="s">
        <v>101</v>
      </c>
      <c r="G99" s="46"/>
      <c r="H99" s="49"/>
      <c r="I99" s="87"/>
      <c r="K99" s="88"/>
      <c r="M99" s="87"/>
      <c r="N99" s="87"/>
      <c r="O99" s="87"/>
    </row>
    <row r="100" spans="1:15" s="54" customFormat="1" ht="15.75" customHeight="1">
      <c r="A100" s="52"/>
      <c r="B100" s="415" t="s">
        <v>159</v>
      </c>
      <c r="C100" s="66" t="s">
        <v>13</v>
      </c>
      <c r="D100" s="66">
        <v>1</v>
      </c>
      <c r="E100" s="416">
        <v>5.21</v>
      </c>
      <c r="F100" s="54" t="s">
        <v>101</v>
      </c>
      <c r="G100" s="46"/>
      <c r="H100" s="49"/>
      <c r="I100" s="87"/>
      <c r="K100" s="88"/>
      <c r="M100" s="87"/>
      <c r="N100" s="87"/>
      <c r="O100" s="87"/>
    </row>
    <row r="101" spans="1:15" s="54" customFormat="1" ht="15.75" customHeight="1">
      <c r="A101" s="52"/>
      <c r="B101" s="139" t="s">
        <v>103</v>
      </c>
      <c r="C101" s="66" t="s">
        <v>13</v>
      </c>
      <c r="D101" s="66">
        <v>3</v>
      </c>
      <c r="E101" s="140">
        <v>11.1</v>
      </c>
      <c r="F101" s="54" t="s">
        <v>101</v>
      </c>
      <c r="G101" s="46"/>
      <c r="H101" s="49"/>
      <c r="I101" s="87"/>
      <c r="K101" s="88"/>
      <c r="M101" s="87"/>
      <c r="N101" s="87"/>
      <c r="O101" s="87"/>
    </row>
    <row r="102" spans="1:15" s="54" customFormat="1" ht="15.75" customHeight="1">
      <c r="A102" s="52"/>
      <c r="B102" s="139" t="s">
        <v>104</v>
      </c>
      <c r="C102" s="66" t="s">
        <v>13</v>
      </c>
      <c r="D102" s="66">
        <v>1</v>
      </c>
      <c r="E102" s="140">
        <v>13</v>
      </c>
      <c r="F102" s="54" t="s">
        <v>101</v>
      </c>
      <c r="G102" s="46"/>
      <c r="H102" s="49"/>
      <c r="I102" s="87"/>
      <c r="K102" s="88"/>
      <c r="M102" s="87"/>
      <c r="N102" s="87"/>
      <c r="O102" s="87"/>
    </row>
    <row r="103" spans="1:15" s="54" customFormat="1" ht="15.75" customHeight="1">
      <c r="A103" s="52"/>
      <c r="B103" s="139" t="s">
        <v>105</v>
      </c>
      <c r="C103" s="66" t="s">
        <v>13</v>
      </c>
      <c r="D103" s="66">
        <v>1</v>
      </c>
      <c r="E103" s="140">
        <v>4.5</v>
      </c>
      <c r="F103" s="54" t="s">
        <v>101</v>
      </c>
      <c r="G103" s="46"/>
      <c r="H103" s="49"/>
      <c r="I103" s="87"/>
      <c r="K103" s="88"/>
      <c r="M103" s="87"/>
      <c r="N103" s="87"/>
      <c r="O103" s="87"/>
    </row>
    <row r="104" spans="1:15" s="54" customFormat="1" ht="15.75" customHeight="1">
      <c r="A104" s="52"/>
      <c r="B104" s="139" t="s">
        <v>106</v>
      </c>
      <c r="C104" s="66" t="s">
        <v>13</v>
      </c>
      <c r="D104" s="66">
        <v>3</v>
      </c>
      <c r="E104" s="140">
        <v>8.6999999999999993</v>
      </c>
      <c r="F104" s="54" t="s">
        <v>101</v>
      </c>
      <c r="G104" s="46"/>
      <c r="H104" s="49"/>
      <c r="I104" s="87"/>
      <c r="K104" s="88"/>
      <c r="M104" s="87"/>
      <c r="N104" s="87"/>
      <c r="O104" s="87"/>
    </row>
    <row r="105" spans="1:15" s="54" customFormat="1" ht="15.75" customHeight="1">
      <c r="A105" s="52"/>
      <c r="B105" s="139" t="s">
        <v>107</v>
      </c>
      <c r="C105" s="66" t="s">
        <v>13</v>
      </c>
      <c r="D105" s="66">
        <v>10</v>
      </c>
      <c r="E105" s="140">
        <v>60</v>
      </c>
      <c r="F105" s="54" t="s">
        <v>101</v>
      </c>
      <c r="G105" s="46"/>
      <c r="H105" s="49"/>
      <c r="I105" s="87"/>
      <c r="K105" s="88"/>
      <c r="M105" s="87"/>
      <c r="N105" s="87"/>
      <c r="O105" s="87"/>
    </row>
    <row r="106" spans="1:15" s="54" customFormat="1" ht="15.75" customHeight="1">
      <c r="A106" s="52"/>
      <c r="B106" s="139" t="s">
        <v>108</v>
      </c>
      <c r="C106" s="66" t="s">
        <v>13</v>
      </c>
      <c r="D106" s="66">
        <v>1</v>
      </c>
      <c r="E106" s="140">
        <v>15</v>
      </c>
      <c r="F106" s="54" t="s">
        <v>101</v>
      </c>
      <c r="G106" s="46"/>
      <c r="H106" s="49"/>
      <c r="I106" s="87"/>
      <c r="K106" s="88"/>
      <c r="M106" s="87"/>
      <c r="N106" s="87"/>
      <c r="O106" s="87"/>
    </row>
    <row r="107" spans="1:15" s="54" customFormat="1" ht="15.75" customHeight="1">
      <c r="A107" s="52"/>
      <c r="B107" s="139" t="s">
        <v>109</v>
      </c>
      <c r="C107" s="66" t="s">
        <v>13</v>
      </c>
      <c r="D107" s="66">
        <v>1</v>
      </c>
      <c r="E107" s="140">
        <v>8.5</v>
      </c>
      <c r="F107" s="54" t="s">
        <v>101</v>
      </c>
      <c r="G107" s="46"/>
      <c r="H107" s="49"/>
      <c r="I107" s="87"/>
      <c r="K107" s="88"/>
      <c r="M107" s="87"/>
      <c r="N107" s="87"/>
      <c r="O107" s="87"/>
    </row>
    <row r="108" spans="1:15" s="54" customFormat="1" ht="15.75" customHeight="1">
      <c r="A108" s="52"/>
      <c r="B108" s="139" t="s">
        <v>110</v>
      </c>
      <c r="C108" s="66" t="s">
        <v>13</v>
      </c>
      <c r="D108" s="66">
        <v>1</v>
      </c>
      <c r="E108" s="140">
        <v>6</v>
      </c>
      <c r="F108" s="54" t="s">
        <v>101</v>
      </c>
      <c r="G108" s="46"/>
      <c r="H108" s="49"/>
      <c r="I108" s="87"/>
      <c r="K108" s="88"/>
      <c r="M108" s="87"/>
      <c r="N108" s="87"/>
      <c r="O108" s="87"/>
    </row>
    <row r="109" spans="1:15" s="54" customFormat="1" ht="15.75" customHeight="1">
      <c r="A109" s="52"/>
      <c r="B109" s="139" t="s">
        <v>111</v>
      </c>
      <c r="C109" s="66" t="s">
        <v>13</v>
      </c>
      <c r="D109" s="66">
        <v>2</v>
      </c>
      <c r="E109" s="140">
        <v>18.8</v>
      </c>
      <c r="F109" s="54" t="s">
        <v>101</v>
      </c>
      <c r="G109" s="46"/>
      <c r="H109" s="49"/>
      <c r="I109" s="87"/>
      <c r="K109" s="88"/>
      <c r="M109" s="87"/>
      <c r="N109" s="87"/>
      <c r="O109" s="87"/>
    </row>
    <row r="110" spans="1:15" s="54" customFormat="1" ht="15.75" customHeight="1">
      <c r="A110" s="52"/>
      <c r="B110" s="139" t="s">
        <v>112</v>
      </c>
      <c r="C110" s="66" t="s">
        <v>13</v>
      </c>
      <c r="D110" s="66">
        <v>2</v>
      </c>
      <c r="E110" s="140">
        <v>33.6</v>
      </c>
      <c r="F110" s="54" t="s">
        <v>101</v>
      </c>
      <c r="G110" s="46"/>
      <c r="H110" s="49"/>
      <c r="I110" s="87"/>
      <c r="K110" s="88"/>
      <c r="M110" s="87"/>
      <c r="N110" s="87"/>
      <c r="O110" s="87"/>
    </row>
    <row r="111" spans="1:15" s="54" customFormat="1" ht="15.75" customHeight="1">
      <c r="A111" s="52"/>
      <c r="B111" s="139" t="s">
        <v>113</v>
      </c>
      <c r="C111" s="66" t="s">
        <v>13</v>
      </c>
      <c r="D111" s="66">
        <v>1</v>
      </c>
      <c r="E111" s="140">
        <v>65</v>
      </c>
      <c r="F111" s="54" t="s">
        <v>101</v>
      </c>
      <c r="G111" s="46"/>
      <c r="H111" s="49"/>
      <c r="I111" s="87"/>
      <c r="K111" s="88"/>
      <c r="M111" s="87"/>
      <c r="N111" s="87"/>
      <c r="O111" s="87"/>
    </row>
    <row r="112" spans="1:15" s="54" customFormat="1" ht="15.75" customHeight="1">
      <c r="A112" s="52"/>
      <c r="B112" s="139" t="s">
        <v>114</v>
      </c>
      <c r="C112" s="66" t="s">
        <v>13</v>
      </c>
      <c r="D112" s="66">
        <v>4</v>
      </c>
      <c r="E112" s="140">
        <v>61.2</v>
      </c>
      <c r="F112" s="54" t="s">
        <v>101</v>
      </c>
      <c r="G112" s="46"/>
      <c r="H112" s="49"/>
      <c r="I112" s="87"/>
      <c r="K112" s="88"/>
      <c r="M112" s="87"/>
      <c r="N112" s="87"/>
      <c r="O112" s="87"/>
    </row>
    <row r="113" spans="1:15" s="54" customFormat="1" ht="15.75" customHeight="1">
      <c r="A113" s="52"/>
      <c r="B113" s="139" t="s">
        <v>115</v>
      </c>
      <c r="C113" s="66" t="s">
        <v>13</v>
      </c>
      <c r="D113" s="66">
        <v>4</v>
      </c>
      <c r="E113" s="140">
        <v>61.2</v>
      </c>
      <c r="F113" s="54" t="s">
        <v>101</v>
      </c>
      <c r="G113" s="46"/>
      <c r="H113" s="49"/>
      <c r="I113" s="87"/>
      <c r="K113" s="88"/>
      <c r="M113" s="87"/>
      <c r="N113" s="87"/>
      <c r="O113" s="87"/>
    </row>
    <row r="114" spans="1:15" s="54" customFormat="1" ht="15.75" customHeight="1">
      <c r="A114" s="52"/>
      <c r="B114" s="141" t="s">
        <v>116</v>
      </c>
      <c r="C114" s="142"/>
      <c r="D114" s="66"/>
      <c r="E114" s="143">
        <f>SUM(E115:E117)</f>
        <v>27.5</v>
      </c>
      <c r="G114" s="46"/>
      <c r="H114" s="49"/>
      <c r="I114" s="87"/>
      <c r="K114" s="88"/>
      <c r="M114" s="87"/>
      <c r="N114" s="87"/>
      <c r="O114" s="87"/>
    </row>
    <row r="115" spans="1:15" s="54" customFormat="1" ht="15.75" customHeight="1">
      <c r="A115" s="52"/>
      <c r="B115" s="144" t="s">
        <v>117</v>
      </c>
      <c r="C115" s="66" t="s">
        <v>13</v>
      </c>
      <c r="D115" s="66">
        <v>1</v>
      </c>
      <c r="E115" s="123">
        <v>12</v>
      </c>
      <c r="G115" s="46"/>
      <c r="H115" s="49"/>
      <c r="I115" s="87"/>
      <c r="K115" s="88"/>
      <c r="M115" s="87"/>
      <c r="N115" s="87"/>
      <c r="O115" s="87"/>
    </row>
    <row r="116" spans="1:15" s="54" customFormat="1" ht="15.75" customHeight="1">
      <c r="A116" s="52"/>
      <c r="B116" s="145" t="s">
        <v>118</v>
      </c>
      <c r="C116" s="66" t="s">
        <v>13</v>
      </c>
      <c r="D116" s="66">
        <v>10</v>
      </c>
      <c r="E116" s="146">
        <v>7.5</v>
      </c>
      <c r="G116" s="46"/>
      <c r="H116" s="49"/>
      <c r="I116" s="87"/>
      <c r="K116" s="88"/>
      <c r="M116" s="87"/>
      <c r="N116" s="87"/>
      <c r="O116" s="87"/>
    </row>
    <row r="117" spans="1:15" s="54" customFormat="1" ht="15.75" customHeight="1">
      <c r="A117" s="52"/>
      <c r="B117" s="86" t="s">
        <v>119</v>
      </c>
      <c r="C117" s="66" t="s">
        <v>13</v>
      </c>
      <c r="D117" s="66">
        <v>1</v>
      </c>
      <c r="E117" s="123">
        <v>8</v>
      </c>
      <c r="G117" s="46"/>
      <c r="H117" s="49"/>
      <c r="I117" s="87"/>
      <c r="K117" s="88"/>
      <c r="M117" s="87"/>
      <c r="N117" s="87"/>
      <c r="O117" s="87"/>
    </row>
    <row r="118" spans="1:15" s="54" customFormat="1" ht="15.75" customHeight="1">
      <c r="A118" s="52"/>
      <c r="B118" s="147" t="s">
        <v>120</v>
      </c>
      <c r="C118" s="148"/>
      <c r="D118" s="66"/>
      <c r="E118" s="143">
        <f>SUM(E119:E120)</f>
        <v>9</v>
      </c>
      <c r="G118" s="46"/>
      <c r="H118" s="49"/>
      <c r="I118" s="87"/>
      <c r="K118" s="88"/>
      <c r="M118" s="87"/>
      <c r="N118" s="87"/>
      <c r="O118" s="87"/>
    </row>
    <row r="119" spans="1:15" s="54" customFormat="1" ht="15.75" customHeight="1">
      <c r="A119" s="52"/>
      <c r="B119" s="142" t="s">
        <v>121</v>
      </c>
      <c r="C119" s="66" t="s">
        <v>13</v>
      </c>
      <c r="D119" s="66">
        <v>5</v>
      </c>
      <c r="E119" s="123">
        <v>5</v>
      </c>
      <c r="G119" s="46"/>
      <c r="H119" s="49"/>
      <c r="I119" s="87"/>
      <c r="K119" s="88"/>
      <c r="M119" s="87"/>
      <c r="N119" s="87"/>
      <c r="O119" s="87"/>
    </row>
    <row r="120" spans="1:15" s="54" customFormat="1" ht="15.75" customHeight="1">
      <c r="A120" s="52"/>
      <c r="B120" s="142" t="s">
        <v>122</v>
      </c>
      <c r="C120" s="66" t="s">
        <v>13</v>
      </c>
      <c r="D120" s="66">
        <v>4</v>
      </c>
      <c r="E120" s="123">
        <v>4</v>
      </c>
      <c r="G120" s="46"/>
      <c r="H120" s="49"/>
      <c r="I120" s="87"/>
      <c r="K120" s="88"/>
      <c r="M120" s="87"/>
      <c r="N120" s="87"/>
      <c r="O120" s="87"/>
    </row>
    <row r="121" spans="1:15" s="54" customFormat="1" ht="17.25" customHeight="1">
      <c r="A121" s="149"/>
      <c r="B121" s="57" t="s">
        <v>9</v>
      </c>
      <c r="C121" s="58" t="s">
        <v>10</v>
      </c>
      <c r="D121" s="57"/>
      <c r="E121" s="59">
        <f>E122+E127+E129+E133</f>
        <v>2008</v>
      </c>
      <c r="G121" s="46"/>
      <c r="H121" s="49"/>
      <c r="I121" s="55"/>
      <c r="J121" s="87"/>
      <c r="K121" s="88"/>
      <c r="L121" s="87"/>
      <c r="M121" s="87"/>
      <c r="N121" s="87"/>
      <c r="O121" s="87"/>
    </row>
    <row r="122" spans="1:15" s="54" customFormat="1" ht="17.25" customHeight="1">
      <c r="A122" s="149"/>
      <c r="B122" s="61" t="s">
        <v>11</v>
      </c>
      <c r="C122" s="58"/>
      <c r="D122" s="57"/>
      <c r="E122" s="59">
        <f>SUM(E123:E126)</f>
        <v>1640</v>
      </c>
      <c r="G122" s="46"/>
      <c r="H122" s="49"/>
      <c r="I122" s="55"/>
      <c r="J122" s="87"/>
      <c r="K122" s="88"/>
      <c r="L122" s="87"/>
      <c r="M122" s="87"/>
      <c r="N122" s="87"/>
      <c r="O122" s="87"/>
    </row>
    <row r="123" spans="1:15" s="54" customFormat="1" ht="17.25" customHeight="1">
      <c r="A123" s="149"/>
      <c r="B123" s="150" t="s">
        <v>12</v>
      </c>
      <c r="C123" s="99" t="s">
        <v>13</v>
      </c>
      <c r="D123" s="99">
        <v>1</v>
      </c>
      <c r="E123" s="151">
        <f>161+56</f>
        <v>217</v>
      </c>
      <c r="H123" s="152"/>
      <c r="I123" s="153"/>
      <c r="J123" s="154"/>
      <c r="K123" s="88"/>
      <c r="L123" s="87"/>
      <c r="M123" s="87"/>
      <c r="N123" s="87"/>
      <c r="O123" s="87"/>
    </row>
    <row r="124" spans="1:15" s="54" customFormat="1" ht="17.25" customHeight="1">
      <c r="A124" s="149"/>
      <c r="B124" s="155" t="s">
        <v>123</v>
      </c>
      <c r="C124" s="66" t="s">
        <v>13</v>
      </c>
      <c r="D124" s="66">
        <v>1</v>
      </c>
      <c r="E124" s="156">
        <f>85+77</f>
        <v>162</v>
      </c>
      <c r="G124" s="46"/>
      <c r="H124" s="49"/>
      <c r="I124" s="55"/>
      <c r="J124" s="87"/>
      <c r="K124" s="88"/>
      <c r="L124" s="87"/>
      <c r="M124" s="87"/>
      <c r="N124" s="87"/>
      <c r="O124" s="87"/>
    </row>
    <row r="125" spans="1:15" s="54" customFormat="1" ht="17.25" customHeight="1">
      <c r="A125" s="149"/>
      <c r="B125" s="155" t="s">
        <v>124</v>
      </c>
      <c r="C125" s="66" t="s">
        <v>13</v>
      </c>
      <c r="D125" s="66">
        <v>1</v>
      </c>
      <c r="E125" s="156">
        <f>161+56</f>
        <v>217</v>
      </c>
      <c r="G125" s="46"/>
      <c r="H125" s="49"/>
      <c r="I125" s="55"/>
      <c r="J125" s="87"/>
      <c r="K125" s="88"/>
      <c r="L125" s="87"/>
      <c r="M125" s="87"/>
      <c r="N125" s="87"/>
      <c r="O125" s="87"/>
    </row>
    <row r="126" spans="1:15" s="54" customFormat="1" ht="17.25" customHeight="1">
      <c r="A126" s="149"/>
      <c r="B126" s="65" t="s">
        <v>125</v>
      </c>
      <c r="C126" s="66" t="s">
        <v>13</v>
      </c>
      <c r="D126" s="66">
        <v>1</v>
      </c>
      <c r="E126" s="156">
        <f>0+1044</f>
        <v>1044</v>
      </c>
      <c r="G126" s="46"/>
      <c r="H126" s="49"/>
      <c r="I126" s="55"/>
      <c r="J126" s="87"/>
      <c r="K126" s="88"/>
      <c r="L126" s="87"/>
      <c r="M126" s="87"/>
      <c r="N126" s="87"/>
      <c r="O126" s="87"/>
    </row>
    <row r="127" spans="1:15" s="54" customFormat="1" ht="17.25" customHeight="1">
      <c r="A127" s="149"/>
      <c r="B127" s="157" t="s">
        <v>126</v>
      </c>
      <c r="C127" s="66"/>
      <c r="D127" s="66"/>
      <c r="E127" s="158">
        <f>E128</f>
        <v>6</v>
      </c>
      <c r="G127" s="159"/>
      <c r="H127" s="160"/>
      <c r="J127" s="87"/>
      <c r="K127" s="88"/>
      <c r="L127" s="87"/>
      <c r="M127" s="87"/>
      <c r="N127" s="87"/>
      <c r="O127" s="87"/>
    </row>
    <row r="128" spans="1:15" s="54" customFormat="1" ht="17.25" customHeight="1">
      <c r="A128" s="149"/>
      <c r="B128" s="161" t="s">
        <v>127</v>
      </c>
      <c r="C128" s="66" t="s">
        <v>13</v>
      </c>
      <c r="D128" s="66">
        <v>1</v>
      </c>
      <c r="E128" s="162">
        <v>6</v>
      </c>
      <c r="G128" s="159"/>
      <c r="H128" s="160"/>
      <c r="J128" s="87"/>
      <c r="K128" s="88"/>
      <c r="L128" s="87"/>
      <c r="M128" s="87"/>
      <c r="N128" s="87"/>
      <c r="O128" s="87"/>
    </row>
    <row r="129" spans="1:21" s="54" customFormat="1" ht="17.25" customHeight="1">
      <c r="A129" s="149"/>
      <c r="B129" s="163" t="s">
        <v>128</v>
      </c>
      <c r="C129" s="66"/>
      <c r="D129" s="66"/>
      <c r="E129" s="164">
        <f>E130+E131+E132</f>
        <v>312</v>
      </c>
      <c r="G129" s="159"/>
      <c r="H129" s="160"/>
      <c r="J129" s="87"/>
      <c r="K129" s="88"/>
      <c r="L129" s="87"/>
      <c r="M129" s="87"/>
      <c r="N129" s="87"/>
      <c r="O129" s="87"/>
    </row>
    <row r="130" spans="1:21" s="54" customFormat="1" ht="17.25" customHeight="1">
      <c r="A130" s="149"/>
      <c r="B130" s="165" t="s">
        <v>129</v>
      </c>
      <c r="C130" s="66" t="s">
        <v>13</v>
      </c>
      <c r="D130" s="66">
        <v>1</v>
      </c>
      <c r="E130" s="166">
        <f>160-26</f>
        <v>134</v>
      </c>
      <c r="G130" s="159"/>
      <c r="H130" s="160"/>
      <c r="J130" s="87"/>
      <c r="K130" s="88"/>
      <c r="L130" s="87"/>
      <c r="M130" s="87"/>
      <c r="N130" s="87"/>
      <c r="O130" s="87"/>
    </row>
    <row r="131" spans="1:21" s="54" customFormat="1" ht="17.25" customHeight="1">
      <c r="A131" s="149"/>
      <c r="B131" s="165" t="s">
        <v>130</v>
      </c>
      <c r="C131" s="66" t="s">
        <v>13</v>
      </c>
      <c r="D131" s="66">
        <v>51</v>
      </c>
      <c r="E131" s="166">
        <f>180-35</f>
        <v>145</v>
      </c>
      <c r="G131" s="159"/>
      <c r="H131" s="160"/>
      <c r="J131" s="87"/>
      <c r="K131" s="88"/>
      <c r="L131" s="87"/>
      <c r="M131" s="87"/>
      <c r="N131" s="87"/>
      <c r="O131" s="87"/>
    </row>
    <row r="132" spans="1:21" s="54" customFormat="1" ht="17.25" customHeight="1">
      <c r="A132" s="149"/>
      <c r="B132" s="165" t="s">
        <v>131</v>
      </c>
      <c r="C132" s="66" t="s">
        <v>13</v>
      </c>
      <c r="D132" s="66">
        <v>1</v>
      </c>
      <c r="E132" s="166">
        <v>33</v>
      </c>
      <c r="G132" s="159"/>
      <c r="H132" s="160"/>
      <c r="J132" s="87"/>
      <c r="K132" s="88"/>
      <c r="L132" s="87"/>
      <c r="M132" s="87"/>
      <c r="N132" s="87"/>
      <c r="O132" s="87"/>
    </row>
    <row r="133" spans="1:21" s="54" customFormat="1" ht="17.25" customHeight="1">
      <c r="A133" s="149"/>
      <c r="B133" s="163" t="s">
        <v>132</v>
      </c>
      <c r="C133" s="66"/>
      <c r="D133" s="66"/>
      <c r="E133" s="164">
        <f>E134</f>
        <v>50</v>
      </c>
      <c r="G133" s="159"/>
      <c r="H133" s="160"/>
      <c r="J133" s="87"/>
      <c r="K133" s="88"/>
      <c r="L133" s="87"/>
      <c r="M133" s="87"/>
      <c r="N133" s="87"/>
      <c r="O133" s="87"/>
    </row>
    <row r="134" spans="1:21" s="54" customFormat="1" ht="17.25" customHeight="1">
      <c r="A134" s="149"/>
      <c r="B134" s="167" t="s">
        <v>133</v>
      </c>
      <c r="C134" s="66" t="s">
        <v>13</v>
      </c>
      <c r="D134" s="66">
        <v>1</v>
      </c>
      <c r="E134" s="166">
        <v>50</v>
      </c>
      <c r="G134" s="159"/>
      <c r="H134" s="160"/>
      <c r="J134" s="87"/>
      <c r="K134" s="88"/>
      <c r="L134" s="87"/>
      <c r="M134" s="87"/>
      <c r="N134" s="87"/>
      <c r="O134" s="87"/>
    </row>
    <row r="135" spans="1:21" s="54" customFormat="1" ht="17.25" customHeight="1">
      <c r="A135" s="149"/>
      <c r="B135" s="57" t="s">
        <v>134</v>
      </c>
      <c r="C135" s="168" t="s">
        <v>135</v>
      </c>
      <c r="D135" s="57"/>
      <c r="E135" s="59">
        <f>E136</f>
        <v>420</v>
      </c>
      <c r="G135" s="135"/>
      <c r="H135" s="49"/>
      <c r="L135" s="87"/>
      <c r="M135" s="87"/>
      <c r="N135" s="87"/>
      <c r="O135" s="88"/>
      <c r="P135" s="87"/>
      <c r="Q135" s="87"/>
      <c r="R135" s="87"/>
      <c r="S135" s="87"/>
      <c r="T135" s="87"/>
      <c r="U135" s="87"/>
    </row>
    <row r="136" spans="1:21" s="54" customFormat="1" ht="17.25" customHeight="1">
      <c r="A136" s="149"/>
      <c r="B136" s="169" t="s">
        <v>136</v>
      </c>
      <c r="C136" s="66" t="s">
        <v>13</v>
      </c>
      <c r="D136" s="79">
        <v>2</v>
      </c>
      <c r="E136" s="170">
        <v>420</v>
      </c>
      <c r="G136" s="135"/>
      <c r="H136" s="49"/>
      <c r="L136" s="87"/>
      <c r="M136" s="87"/>
      <c r="N136" s="87"/>
      <c r="O136" s="88"/>
      <c r="P136" s="87"/>
      <c r="Q136" s="87"/>
      <c r="R136" s="87"/>
      <c r="S136" s="87"/>
      <c r="T136" s="87"/>
      <c r="U136" s="87"/>
    </row>
    <row r="137" spans="1:21" s="54" customFormat="1" ht="36" customHeight="1">
      <c r="A137" s="413" t="s">
        <v>137</v>
      </c>
      <c r="B137" s="414"/>
      <c r="C137" s="414"/>
      <c r="D137" s="171"/>
      <c r="E137" s="172">
        <f>E159+E233+E138+E167+E156+E154</f>
        <v>10900.8</v>
      </c>
      <c r="G137" s="46"/>
      <c r="H137" s="49"/>
      <c r="L137" s="88"/>
      <c r="M137" s="87"/>
      <c r="N137" s="87"/>
      <c r="O137" s="87"/>
      <c r="P137" s="87"/>
      <c r="Q137" s="87"/>
      <c r="R137" s="87"/>
      <c r="S137" s="87"/>
      <c r="T137" s="87"/>
      <c r="U137" s="87"/>
    </row>
    <row r="138" spans="1:21" s="54" customFormat="1" ht="15.75" customHeight="1">
      <c r="A138" s="173"/>
      <c r="B138" s="57" t="s">
        <v>15</v>
      </c>
      <c r="C138" s="58" t="s">
        <v>16</v>
      </c>
      <c r="D138" s="57"/>
      <c r="E138" s="59">
        <f>SUM(E139:E153)</f>
        <v>2487</v>
      </c>
      <c r="G138" s="46"/>
      <c r="H138" s="49"/>
      <c r="L138" s="88"/>
      <c r="M138" s="87"/>
      <c r="N138" s="87"/>
      <c r="O138" s="87"/>
      <c r="P138" s="87"/>
      <c r="Q138" s="87"/>
      <c r="R138" s="87"/>
      <c r="S138" s="87"/>
      <c r="T138" s="87"/>
      <c r="U138" s="87"/>
    </row>
    <row r="139" spans="1:21" s="54" customFormat="1">
      <c r="A139" s="173"/>
      <c r="B139" s="85" t="s">
        <v>138</v>
      </c>
      <c r="C139" s="66" t="s">
        <v>13</v>
      </c>
      <c r="D139" s="66">
        <v>1</v>
      </c>
      <c r="E139" s="174">
        <v>476</v>
      </c>
      <c r="G139" s="46"/>
      <c r="H139" s="49"/>
      <c r="L139" s="88"/>
      <c r="M139" s="87"/>
      <c r="N139" s="87"/>
      <c r="O139" s="87"/>
      <c r="P139" s="87"/>
      <c r="Q139" s="87"/>
      <c r="R139" s="87"/>
      <c r="S139" s="87"/>
      <c r="T139" s="87"/>
      <c r="U139" s="87"/>
    </row>
    <row r="140" spans="1:21" s="54" customFormat="1" ht="30">
      <c r="A140" s="173"/>
      <c r="B140" s="85" t="s">
        <v>139</v>
      </c>
      <c r="C140" s="66" t="s">
        <v>13</v>
      </c>
      <c r="D140" s="66">
        <v>1</v>
      </c>
      <c r="E140" s="175">
        <v>30</v>
      </c>
      <c r="G140" s="46"/>
      <c r="H140" s="49"/>
      <c r="L140" s="88"/>
      <c r="M140" s="87"/>
      <c r="N140" s="87"/>
      <c r="O140" s="87"/>
      <c r="P140" s="87"/>
      <c r="Q140" s="87"/>
      <c r="R140" s="87"/>
      <c r="S140" s="87"/>
      <c r="T140" s="87"/>
      <c r="U140" s="87"/>
    </row>
    <row r="141" spans="1:21" s="54" customFormat="1" ht="60">
      <c r="A141" s="173"/>
      <c r="B141" s="176" t="s">
        <v>140</v>
      </c>
      <c r="C141" s="66" t="s">
        <v>13</v>
      </c>
      <c r="D141" s="66">
        <v>1</v>
      </c>
      <c r="E141" s="175">
        <f>166+2</f>
        <v>168</v>
      </c>
      <c r="G141" s="46"/>
      <c r="H141" s="49"/>
      <c r="L141" s="88"/>
      <c r="M141" s="87"/>
      <c r="N141" s="87"/>
      <c r="O141" s="87"/>
      <c r="P141" s="87"/>
      <c r="Q141" s="87"/>
      <c r="R141" s="87"/>
      <c r="S141" s="87"/>
      <c r="T141" s="87"/>
      <c r="U141" s="87"/>
    </row>
    <row r="142" spans="1:21" s="54" customFormat="1" ht="30" customHeight="1">
      <c r="A142" s="173"/>
      <c r="B142" s="176" t="s">
        <v>141</v>
      </c>
      <c r="C142" s="66" t="s">
        <v>13</v>
      </c>
      <c r="D142" s="66">
        <v>1</v>
      </c>
      <c r="E142" s="175">
        <v>100</v>
      </c>
      <c r="G142" s="46"/>
      <c r="H142" s="49"/>
      <c r="L142" s="88"/>
      <c r="M142" s="87"/>
      <c r="N142" s="87"/>
      <c r="O142" s="87"/>
      <c r="P142" s="87"/>
      <c r="Q142" s="87"/>
      <c r="R142" s="87"/>
      <c r="S142" s="87"/>
      <c r="T142" s="87"/>
      <c r="U142" s="87"/>
    </row>
    <row r="143" spans="1:21" s="54" customFormat="1" ht="30">
      <c r="A143" s="173"/>
      <c r="B143" s="177" t="s">
        <v>142</v>
      </c>
      <c r="C143" s="66" t="s">
        <v>13</v>
      </c>
      <c r="D143" s="66">
        <v>1</v>
      </c>
      <c r="E143" s="175">
        <v>149</v>
      </c>
      <c r="G143" s="46"/>
      <c r="H143" s="49"/>
      <c r="L143" s="88"/>
      <c r="M143" s="87"/>
      <c r="N143" s="87"/>
      <c r="O143" s="87"/>
      <c r="P143" s="87"/>
      <c r="Q143" s="87"/>
      <c r="R143" s="87"/>
      <c r="S143" s="87"/>
      <c r="T143" s="87"/>
      <c r="U143" s="87"/>
    </row>
    <row r="144" spans="1:21" s="54" customFormat="1" ht="45">
      <c r="A144" s="173"/>
      <c r="B144" s="178" t="s">
        <v>143</v>
      </c>
      <c r="C144" s="66" t="s">
        <v>13</v>
      </c>
      <c r="D144" s="66">
        <v>1</v>
      </c>
      <c r="E144" s="175">
        <v>58</v>
      </c>
      <c r="G144" s="46"/>
      <c r="H144" s="49"/>
      <c r="L144" s="88"/>
      <c r="M144" s="87"/>
      <c r="N144" s="87"/>
      <c r="O144" s="87"/>
      <c r="P144" s="87"/>
      <c r="Q144" s="87"/>
      <c r="R144" s="87"/>
      <c r="S144" s="87"/>
      <c r="T144" s="87"/>
      <c r="U144" s="87"/>
    </row>
    <row r="145" spans="1:21" s="54" customFormat="1" ht="30">
      <c r="A145" s="173"/>
      <c r="B145" s="177" t="s">
        <v>144</v>
      </c>
      <c r="C145" s="66" t="s">
        <v>13</v>
      </c>
      <c r="D145" s="66">
        <v>1</v>
      </c>
      <c r="E145" s="175">
        <v>138</v>
      </c>
      <c r="G145" s="46"/>
      <c r="H145" s="49"/>
      <c r="L145" s="88"/>
      <c r="M145" s="87"/>
      <c r="N145" s="87"/>
      <c r="O145" s="87"/>
      <c r="P145" s="87"/>
      <c r="Q145" s="87"/>
      <c r="R145" s="87"/>
      <c r="S145" s="87"/>
      <c r="T145" s="87"/>
      <c r="U145" s="87"/>
    </row>
    <row r="146" spans="1:21" s="54" customFormat="1" ht="45">
      <c r="A146" s="173"/>
      <c r="B146" s="177" t="s">
        <v>145</v>
      </c>
      <c r="C146" s="66" t="s">
        <v>13</v>
      </c>
      <c r="D146" s="66">
        <v>1</v>
      </c>
      <c r="E146" s="175">
        <v>153</v>
      </c>
      <c r="G146" s="46"/>
      <c r="H146" s="49"/>
      <c r="L146" s="88"/>
      <c r="M146" s="87"/>
      <c r="N146" s="87"/>
      <c r="O146" s="87"/>
      <c r="P146" s="87"/>
      <c r="Q146" s="87"/>
      <c r="R146" s="87"/>
      <c r="S146" s="87"/>
      <c r="T146" s="87"/>
      <c r="U146" s="87"/>
    </row>
    <row r="147" spans="1:21" s="54" customFormat="1" ht="30">
      <c r="A147" s="173"/>
      <c r="B147" s="177" t="s">
        <v>146</v>
      </c>
      <c r="C147" s="66" t="s">
        <v>13</v>
      </c>
      <c r="D147" s="66">
        <v>1</v>
      </c>
      <c r="E147" s="175">
        <v>58</v>
      </c>
      <c r="G147" s="46"/>
      <c r="H147" s="49"/>
      <c r="L147" s="88"/>
      <c r="M147" s="87"/>
      <c r="N147" s="87"/>
      <c r="O147" s="87"/>
      <c r="P147" s="87"/>
      <c r="Q147" s="87"/>
      <c r="R147" s="87"/>
      <c r="S147" s="87"/>
      <c r="T147" s="87"/>
      <c r="U147" s="87"/>
    </row>
    <row r="148" spans="1:21" s="54" customFormat="1" ht="45">
      <c r="A148" s="173"/>
      <c r="B148" s="177" t="s">
        <v>147</v>
      </c>
      <c r="C148" s="66" t="s">
        <v>13</v>
      </c>
      <c r="D148" s="66">
        <v>1</v>
      </c>
      <c r="E148" s="175">
        <v>58</v>
      </c>
      <c r="G148" s="46"/>
      <c r="H148" s="49"/>
      <c r="L148" s="88"/>
      <c r="M148" s="87"/>
      <c r="N148" s="87"/>
      <c r="O148" s="87"/>
      <c r="P148" s="87"/>
      <c r="Q148" s="87"/>
      <c r="R148" s="87"/>
      <c r="S148" s="87"/>
      <c r="T148" s="87"/>
      <c r="U148" s="87"/>
    </row>
    <row r="149" spans="1:21" s="54" customFormat="1" ht="31.5">
      <c r="A149" s="173"/>
      <c r="B149" s="105" t="s">
        <v>148</v>
      </c>
      <c r="C149" s="66" t="s">
        <v>13</v>
      </c>
      <c r="D149" s="66">
        <v>1</v>
      </c>
      <c r="E149" s="175">
        <v>320</v>
      </c>
      <c r="G149" s="46"/>
      <c r="H149" s="49"/>
      <c r="L149" s="88"/>
      <c r="M149" s="87"/>
      <c r="N149" s="87"/>
      <c r="O149" s="87"/>
      <c r="P149" s="87"/>
      <c r="Q149" s="87"/>
      <c r="R149" s="87"/>
      <c r="S149" s="87"/>
      <c r="T149" s="87"/>
      <c r="U149" s="87"/>
    </row>
    <row r="150" spans="1:21" s="54" customFormat="1" ht="47.25">
      <c r="A150" s="173"/>
      <c r="B150" s="106" t="s">
        <v>149</v>
      </c>
      <c r="C150" s="66" t="s">
        <v>13</v>
      </c>
      <c r="D150" s="66">
        <v>1</v>
      </c>
      <c r="E150" s="175">
        <v>280</v>
      </c>
      <c r="G150" s="46"/>
      <c r="H150" s="49"/>
      <c r="L150" s="88"/>
      <c r="M150" s="87"/>
      <c r="N150" s="87"/>
      <c r="O150" s="87"/>
      <c r="P150" s="87"/>
      <c r="Q150" s="87"/>
      <c r="R150" s="87"/>
      <c r="S150" s="87"/>
      <c r="T150" s="87"/>
      <c r="U150" s="87"/>
    </row>
    <row r="151" spans="1:21" s="54" customFormat="1" ht="31.5">
      <c r="A151" s="173"/>
      <c r="B151" s="179" t="s">
        <v>150</v>
      </c>
      <c r="C151" s="66" t="s">
        <v>13</v>
      </c>
      <c r="D151" s="66">
        <v>1</v>
      </c>
      <c r="E151" s="175">
        <v>179</v>
      </c>
      <c r="G151" s="46"/>
      <c r="H151" s="49"/>
      <c r="L151" s="88"/>
      <c r="M151" s="87"/>
      <c r="N151" s="87"/>
      <c r="O151" s="87"/>
      <c r="P151" s="87"/>
      <c r="Q151" s="87"/>
      <c r="R151" s="87"/>
      <c r="S151" s="87"/>
      <c r="T151" s="87"/>
      <c r="U151" s="87"/>
    </row>
    <row r="152" spans="1:21" s="54" customFormat="1" ht="47.25">
      <c r="A152" s="173"/>
      <c r="B152" s="145" t="s">
        <v>151</v>
      </c>
      <c r="C152" s="66" t="s">
        <v>13</v>
      </c>
      <c r="D152" s="66">
        <v>1</v>
      </c>
      <c r="E152" s="175">
        <v>104</v>
      </c>
      <c r="G152" s="46"/>
      <c r="H152" s="49"/>
      <c r="L152" s="88"/>
      <c r="M152" s="87"/>
      <c r="N152" s="87"/>
      <c r="O152" s="87"/>
      <c r="P152" s="87"/>
      <c r="Q152" s="87"/>
      <c r="R152" s="87"/>
      <c r="S152" s="87"/>
      <c r="T152" s="87"/>
      <c r="U152" s="87"/>
    </row>
    <row r="153" spans="1:21" s="54" customFormat="1" ht="90">
      <c r="A153" s="173"/>
      <c r="B153" s="94" t="s">
        <v>152</v>
      </c>
      <c r="C153" s="66" t="s">
        <v>13</v>
      </c>
      <c r="D153" s="66">
        <v>1</v>
      </c>
      <c r="E153" s="175">
        <v>216</v>
      </c>
      <c r="G153" s="46"/>
      <c r="H153" s="49"/>
      <c r="L153" s="88"/>
      <c r="M153" s="87"/>
      <c r="N153" s="87"/>
      <c r="O153" s="87"/>
      <c r="P153" s="87"/>
      <c r="Q153" s="87"/>
      <c r="R153" s="87"/>
      <c r="S153" s="87"/>
      <c r="T153" s="87"/>
      <c r="U153" s="87"/>
    </row>
    <row r="154" spans="1:21" s="54" customFormat="1">
      <c r="A154" s="173"/>
      <c r="B154" s="102" t="s">
        <v>39</v>
      </c>
      <c r="C154" s="103" t="s">
        <v>40</v>
      </c>
      <c r="D154" s="66"/>
      <c r="E154" s="180">
        <f>E155</f>
        <v>10</v>
      </c>
      <c r="G154" s="46"/>
      <c r="H154" s="49"/>
      <c r="L154" s="88"/>
      <c r="M154" s="87"/>
      <c r="N154" s="87"/>
      <c r="O154" s="87"/>
      <c r="P154" s="87"/>
      <c r="Q154" s="87"/>
      <c r="R154" s="87"/>
      <c r="S154" s="87"/>
      <c r="T154" s="87"/>
      <c r="U154" s="87"/>
    </row>
    <row r="155" spans="1:21" s="54" customFormat="1" ht="31.5">
      <c r="A155" s="173"/>
      <c r="B155" s="106" t="s">
        <v>153</v>
      </c>
      <c r="C155" s="66" t="s">
        <v>13</v>
      </c>
      <c r="D155" s="66">
        <v>1</v>
      </c>
      <c r="E155" s="175">
        <v>10</v>
      </c>
      <c r="G155" s="46"/>
      <c r="H155" s="49"/>
      <c r="L155" s="88"/>
      <c r="M155" s="87"/>
      <c r="N155" s="87"/>
      <c r="O155" s="87"/>
      <c r="P155" s="87"/>
      <c r="Q155" s="87"/>
      <c r="R155" s="87"/>
      <c r="S155" s="87"/>
      <c r="T155" s="87"/>
      <c r="U155" s="87"/>
    </row>
    <row r="156" spans="1:21" s="54" customFormat="1">
      <c r="A156" s="173"/>
      <c r="B156" s="181" t="s">
        <v>154</v>
      </c>
      <c r="C156" s="58" t="s">
        <v>155</v>
      </c>
      <c r="D156" s="57"/>
      <c r="E156" s="182">
        <f>E157</f>
        <v>20</v>
      </c>
      <c r="G156" s="46"/>
      <c r="H156" s="49"/>
      <c r="L156" s="88"/>
      <c r="M156" s="87"/>
      <c r="N156" s="87"/>
      <c r="O156" s="87"/>
      <c r="P156" s="87"/>
      <c r="Q156" s="87"/>
      <c r="R156" s="87"/>
      <c r="S156" s="87"/>
      <c r="T156" s="87"/>
      <c r="U156" s="87"/>
    </row>
    <row r="157" spans="1:21" s="54" customFormat="1">
      <c r="A157" s="173"/>
      <c r="B157" s="102" t="s">
        <v>156</v>
      </c>
      <c r="C157" s="148"/>
      <c r="D157" s="66"/>
      <c r="E157" s="175">
        <f>E158</f>
        <v>20</v>
      </c>
      <c r="G157" s="46"/>
      <c r="H157" s="49"/>
      <c r="L157" s="88"/>
      <c r="M157" s="87"/>
      <c r="N157" s="87"/>
      <c r="O157" s="87"/>
      <c r="P157" s="87"/>
      <c r="Q157" s="87"/>
      <c r="R157" s="87"/>
      <c r="S157" s="87"/>
      <c r="T157" s="87"/>
      <c r="U157" s="87"/>
    </row>
    <row r="158" spans="1:21" s="54" customFormat="1">
      <c r="A158" s="173"/>
      <c r="B158" s="119" t="s">
        <v>157</v>
      </c>
      <c r="C158" s="66" t="s">
        <v>13</v>
      </c>
      <c r="D158" s="66">
        <v>1</v>
      </c>
      <c r="E158" s="175">
        <v>20</v>
      </c>
      <c r="G158" s="46"/>
      <c r="H158" s="49"/>
      <c r="L158" s="88"/>
      <c r="M158" s="87"/>
      <c r="N158" s="87"/>
      <c r="O158" s="87"/>
      <c r="P158" s="87"/>
      <c r="Q158" s="87"/>
      <c r="R158" s="87"/>
      <c r="S158" s="87"/>
      <c r="T158" s="87"/>
      <c r="U158" s="87"/>
    </row>
    <row r="159" spans="1:21" s="54" customFormat="1" ht="15" customHeight="1">
      <c r="A159" s="173"/>
      <c r="B159" s="181" t="s">
        <v>76</v>
      </c>
      <c r="C159" s="58" t="s">
        <v>77</v>
      </c>
      <c r="D159" s="57"/>
      <c r="E159" s="182">
        <f>E165+E160+E162</f>
        <v>460</v>
      </c>
      <c r="G159" s="46"/>
      <c r="H159" s="49"/>
      <c r="L159" s="88"/>
      <c r="M159" s="87"/>
      <c r="N159" s="87"/>
      <c r="O159" s="87"/>
      <c r="P159" s="87"/>
      <c r="Q159" s="87"/>
      <c r="R159" s="87"/>
      <c r="S159" s="87"/>
      <c r="T159" s="87"/>
      <c r="U159" s="87"/>
    </row>
    <row r="160" spans="1:21" s="54" customFormat="1" ht="15" customHeight="1">
      <c r="A160" s="173"/>
      <c r="B160" s="183" t="s">
        <v>116</v>
      </c>
      <c r="C160" s="62"/>
      <c r="D160" s="63"/>
      <c r="E160" s="184">
        <f>E161</f>
        <v>157</v>
      </c>
      <c r="G160" s="46"/>
      <c r="H160" s="49"/>
      <c r="L160" s="88"/>
      <c r="M160" s="87"/>
      <c r="N160" s="87"/>
      <c r="O160" s="87"/>
      <c r="P160" s="87"/>
      <c r="Q160" s="87"/>
      <c r="R160" s="87"/>
      <c r="S160" s="87"/>
      <c r="T160" s="87"/>
      <c r="U160" s="87"/>
    </row>
    <row r="161" spans="1:21" s="54" customFormat="1" ht="31.5" customHeight="1">
      <c r="A161" s="173"/>
      <c r="B161" s="185" t="s">
        <v>158</v>
      </c>
      <c r="C161" s="66" t="s">
        <v>13</v>
      </c>
      <c r="D161" s="66">
        <v>1</v>
      </c>
      <c r="E161" s="166">
        <v>157</v>
      </c>
      <c r="G161" s="46"/>
      <c r="H161" s="49"/>
      <c r="L161" s="88"/>
      <c r="M161" s="87"/>
      <c r="N161" s="87"/>
      <c r="O161" s="87"/>
      <c r="P161" s="87"/>
      <c r="Q161" s="87"/>
      <c r="R161" s="87"/>
      <c r="S161" s="87"/>
      <c r="T161" s="87"/>
      <c r="U161" s="87"/>
    </row>
    <row r="162" spans="1:21" s="54" customFormat="1">
      <c r="A162" s="173"/>
      <c r="B162" s="129" t="s">
        <v>120</v>
      </c>
      <c r="C162" s="66"/>
      <c r="D162" s="66"/>
      <c r="E162" s="164">
        <f>E163+E164</f>
        <v>168</v>
      </c>
      <c r="G162" s="46"/>
      <c r="H162" s="49"/>
      <c r="L162" s="88"/>
      <c r="M162" s="87"/>
      <c r="N162" s="87"/>
      <c r="O162" s="87"/>
      <c r="P162" s="87"/>
      <c r="Q162" s="87"/>
      <c r="R162" s="87"/>
      <c r="S162" s="87"/>
      <c r="T162" s="87"/>
      <c r="U162" s="87"/>
    </row>
    <row r="163" spans="1:21" s="54" customFormat="1">
      <c r="A163" s="173"/>
      <c r="B163" s="119" t="s">
        <v>160</v>
      </c>
      <c r="C163" s="66" t="s">
        <v>13</v>
      </c>
      <c r="D163" s="66">
        <v>1</v>
      </c>
      <c r="E163" s="166">
        <v>68</v>
      </c>
      <c r="G163" s="46"/>
      <c r="H163" s="49"/>
      <c r="L163" s="88"/>
      <c r="M163" s="87"/>
      <c r="N163" s="87"/>
      <c r="O163" s="87"/>
      <c r="P163" s="87"/>
      <c r="Q163" s="87"/>
      <c r="R163" s="87"/>
      <c r="S163" s="87"/>
      <c r="T163" s="87"/>
      <c r="U163" s="87"/>
    </row>
    <row r="164" spans="1:21" s="54" customFormat="1">
      <c r="A164" s="173"/>
      <c r="B164" s="119" t="s">
        <v>161</v>
      </c>
      <c r="C164" s="66" t="s">
        <v>13</v>
      </c>
      <c r="D164" s="66">
        <v>1</v>
      </c>
      <c r="E164" s="166">
        <v>100</v>
      </c>
      <c r="G164" s="46"/>
      <c r="H164" s="49"/>
      <c r="L164" s="88"/>
      <c r="M164" s="87"/>
      <c r="N164" s="87"/>
      <c r="O164" s="87"/>
      <c r="P164" s="87"/>
      <c r="Q164" s="87"/>
      <c r="R164" s="87"/>
      <c r="S164" s="87"/>
      <c r="T164" s="87"/>
      <c r="U164" s="87"/>
    </row>
    <row r="165" spans="1:21" s="54" customFormat="1" ht="15.75" customHeight="1">
      <c r="A165" s="173"/>
      <c r="B165" s="186" t="s">
        <v>162</v>
      </c>
      <c r="C165" s="66" t="s">
        <v>13</v>
      </c>
      <c r="D165" s="66">
        <v>1</v>
      </c>
      <c r="E165" s="187">
        <f>SUM(E166:E166)</f>
        <v>135</v>
      </c>
      <c r="G165" s="46"/>
      <c r="H165" s="49"/>
      <c r="L165" s="88"/>
      <c r="M165" s="87"/>
      <c r="N165" s="87"/>
      <c r="O165" s="87"/>
      <c r="P165" s="87"/>
      <c r="Q165" s="87"/>
      <c r="R165" s="87"/>
      <c r="S165" s="87"/>
      <c r="T165" s="87"/>
      <c r="U165" s="87"/>
    </row>
    <row r="166" spans="1:21" s="54" customFormat="1" ht="31.5" customHeight="1">
      <c r="A166" s="173"/>
      <c r="B166" s="188" t="s">
        <v>163</v>
      </c>
      <c r="C166" s="66" t="s">
        <v>13</v>
      </c>
      <c r="D166" s="66">
        <v>1</v>
      </c>
      <c r="E166" s="175">
        <v>135</v>
      </c>
      <c r="G166" s="46"/>
      <c r="H166" s="49"/>
      <c r="L166" s="88"/>
      <c r="M166" s="87"/>
      <c r="N166" s="87"/>
      <c r="O166" s="87"/>
      <c r="P166" s="87"/>
      <c r="Q166" s="87"/>
      <c r="R166" s="87"/>
      <c r="S166" s="87"/>
      <c r="T166" s="87"/>
      <c r="U166" s="87"/>
    </row>
    <row r="167" spans="1:21" s="54" customFormat="1" ht="15.75" customHeight="1">
      <c r="A167" s="173"/>
      <c r="B167" s="57" t="s">
        <v>9</v>
      </c>
      <c r="C167" s="58" t="s">
        <v>10</v>
      </c>
      <c r="D167" s="57"/>
      <c r="E167" s="182">
        <f>E168+E173+E213+E215+E230</f>
        <v>1451.8</v>
      </c>
      <c r="G167" s="46"/>
      <c r="H167" s="49"/>
      <c r="L167" s="88"/>
      <c r="M167" s="87"/>
      <c r="N167" s="87"/>
      <c r="O167" s="87"/>
      <c r="P167" s="87"/>
      <c r="Q167" s="87"/>
      <c r="R167" s="87"/>
      <c r="S167" s="87"/>
      <c r="T167" s="87"/>
      <c r="U167" s="87"/>
    </row>
    <row r="168" spans="1:21" s="54" customFormat="1" ht="15.75" customHeight="1">
      <c r="A168" s="173"/>
      <c r="B168" s="61" t="s">
        <v>11</v>
      </c>
      <c r="C168" s="62"/>
      <c r="D168" s="63"/>
      <c r="E168" s="187">
        <f>SUM(E169:E172)</f>
        <v>614.79999999999995</v>
      </c>
      <c r="G168" s="46"/>
      <c r="H168" s="49"/>
      <c r="L168" s="88"/>
      <c r="M168" s="87"/>
      <c r="N168" s="87"/>
      <c r="O168" s="87"/>
      <c r="P168" s="87"/>
      <c r="Q168" s="87"/>
      <c r="R168" s="87"/>
      <c r="S168" s="87"/>
      <c r="T168" s="87"/>
      <c r="U168" s="87"/>
    </row>
    <row r="169" spans="1:21" s="54" customFormat="1" ht="15.75" customHeight="1">
      <c r="A169" s="173"/>
      <c r="B169" s="150" t="s">
        <v>12</v>
      </c>
      <c r="C169" s="66" t="s">
        <v>13</v>
      </c>
      <c r="D169" s="66">
        <v>1</v>
      </c>
      <c r="E169" s="175">
        <v>93.8</v>
      </c>
      <c r="G169" s="46"/>
      <c r="H169" s="49"/>
      <c r="L169" s="88"/>
      <c r="M169" s="87"/>
      <c r="N169" s="87"/>
      <c r="O169" s="87"/>
      <c r="P169" s="87"/>
      <c r="Q169" s="87"/>
      <c r="R169" s="87"/>
      <c r="S169" s="87"/>
      <c r="T169" s="87"/>
      <c r="U169" s="87"/>
    </row>
    <row r="170" spans="1:21" s="54" customFormat="1" ht="15.75" customHeight="1">
      <c r="A170" s="173"/>
      <c r="B170" s="155" t="s">
        <v>123</v>
      </c>
      <c r="C170" s="66" t="s">
        <v>13</v>
      </c>
      <c r="D170" s="66">
        <v>1</v>
      </c>
      <c r="E170" s="175">
        <v>52</v>
      </c>
      <c r="G170" s="46"/>
      <c r="H170" s="49"/>
      <c r="L170" s="88"/>
      <c r="M170" s="87"/>
      <c r="N170" s="87"/>
      <c r="O170" s="87"/>
      <c r="P170" s="87"/>
      <c r="Q170" s="87"/>
      <c r="R170" s="87"/>
      <c r="S170" s="87"/>
      <c r="T170" s="87"/>
      <c r="U170" s="87"/>
    </row>
    <row r="171" spans="1:21" s="54" customFormat="1" ht="15.75" customHeight="1">
      <c r="A171" s="173"/>
      <c r="B171" s="155" t="s">
        <v>124</v>
      </c>
      <c r="C171" s="66" t="s">
        <v>13</v>
      </c>
      <c r="D171" s="66">
        <v>1</v>
      </c>
      <c r="E171" s="175">
        <v>94</v>
      </c>
      <c r="G171" s="46"/>
      <c r="H171" s="49"/>
      <c r="L171" s="88"/>
      <c r="M171" s="87"/>
      <c r="N171" s="87"/>
      <c r="O171" s="87"/>
      <c r="P171" s="87"/>
      <c r="Q171" s="87"/>
      <c r="R171" s="87"/>
      <c r="S171" s="87"/>
      <c r="T171" s="87"/>
      <c r="U171" s="87"/>
    </row>
    <row r="172" spans="1:21" s="54" customFormat="1" ht="15.75" customHeight="1">
      <c r="A172" s="173"/>
      <c r="B172" s="155" t="s">
        <v>125</v>
      </c>
      <c r="C172" s="66" t="s">
        <v>13</v>
      </c>
      <c r="D172" s="66">
        <v>1</v>
      </c>
      <c r="E172" s="175">
        <v>375</v>
      </c>
      <c r="G172" s="46"/>
      <c r="H172" s="49"/>
      <c r="L172" s="88"/>
      <c r="M172" s="87"/>
      <c r="N172" s="87"/>
      <c r="O172" s="87"/>
      <c r="P172" s="87"/>
      <c r="Q172" s="87"/>
      <c r="R172" s="87"/>
      <c r="S172" s="87"/>
      <c r="T172" s="87"/>
      <c r="U172" s="87"/>
    </row>
    <row r="173" spans="1:21" s="54" customFormat="1" ht="15.75" customHeight="1">
      <c r="A173" s="173"/>
      <c r="B173" s="63" t="s">
        <v>164</v>
      </c>
      <c r="C173" s="66"/>
      <c r="D173" s="66"/>
      <c r="E173" s="187">
        <f>SUM(E174:E212)</f>
        <v>554</v>
      </c>
      <c r="G173" s="46"/>
      <c r="H173" s="49"/>
      <c r="L173" s="88"/>
      <c r="M173" s="87"/>
      <c r="N173" s="87"/>
      <c r="O173" s="87"/>
      <c r="P173" s="87"/>
      <c r="Q173" s="87"/>
      <c r="R173" s="87"/>
      <c r="S173" s="87"/>
      <c r="T173" s="87"/>
      <c r="U173" s="87"/>
    </row>
    <row r="174" spans="1:21" s="54" customFormat="1" ht="30" customHeight="1">
      <c r="A174" s="173"/>
      <c r="B174" s="189" t="s">
        <v>165</v>
      </c>
      <c r="C174" s="66" t="s">
        <v>13</v>
      </c>
      <c r="D174" s="66">
        <v>1</v>
      </c>
      <c r="E174" s="190">
        <v>3</v>
      </c>
      <c r="G174" s="46"/>
      <c r="H174" s="49"/>
      <c r="L174" s="88"/>
      <c r="M174" s="87"/>
      <c r="N174" s="87"/>
      <c r="O174" s="87"/>
      <c r="P174" s="87"/>
      <c r="Q174" s="87"/>
      <c r="R174" s="87"/>
      <c r="S174" s="87"/>
      <c r="T174" s="87"/>
      <c r="U174" s="87"/>
    </row>
    <row r="175" spans="1:21" s="54" customFormat="1" ht="17.25" customHeight="1">
      <c r="A175" s="173"/>
      <c r="B175" s="191" t="s">
        <v>166</v>
      </c>
      <c r="C175" s="66" t="s">
        <v>13</v>
      </c>
      <c r="D175" s="66">
        <v>1</v>
      </c>
      <c r="E175" s="190">
        <v>1</v>
      </c>
      <c r="G175" s="46"/>
      <c r="H175" s="49"/>
      <c r="I175" s="87"/>
      <c r="J175" s="87"/>
      <c r="L175" s="88"/>
      <c r="M175" s="87"/>
      <c r="N175" s="87"/>
      <c r="O175" s="87"/>
      <c r="P175" s="87"/>
      <c r="Q175" s="87"/>
      <c r="R175" s="87"/>
      <c r="S175" s="87"/>
      <c r="T175" s="87"/>
      <c r="U175" s="87"/>
    </row>
    <row r="176" spans="1:21" s="54" customFormat="1" ht="18" customHeight="1">
      <c r="A176" s="173"/>
      <c r="B176" s="119" t="s">
        <v>167</v>
      </c>
      <c r="C176" s="66" t="s">
        <v>13</v>
      </c>
      <c r="D176" s="66">
        <v>1</v>
      </c>
      <c r="E176" s="190">
        <v>3</v>
      </c>
      <c r="G176" s="401"/>
      <c r="H176" s="401"/>
      <c r="I176" s="401"/>
      <c r="J176" s="87"/>
      <c r="L176" s="88"/>
      <c r="M176" s="87"/>
      <c r="N176" s="87"/>
      <c r="O176" s="87"/>
      <c r="P176" s="87"/>
      <c r="Q176" s="87"/>
      <c r="R176" s="87"/>
      <c r="S176" s="87"/>
      <c r="T176" s="87"/>
      <c r="U176" s="87"/>
    </row>
    <row r="177" spans="1:21" s="54" customFormat="1" ht="16.5" customHeight="1">
      <c r="A177" s="173"/>
      <c r="B177" s="192" t="s">
        <v>168</v>
      </c>
      <c r="C177" s="66" t="s">
        <v>13</v>
      </c>
      <c r="D177" s="66">
        <v>1</v>
      </c>
      <c r="E177" s="190">
        <v>2</v>
      </c>
      <c r="G177" s="402"/>
      <c r="H177" s="402"/>
      <c r="I177" s="402"/>
      <c r="J177" s="87"/>
      <c r="L177" s="88"/>
      <c r="M177" s="87"/>
      <c r="N177" s="87"/>
      <c r="O177" s="87"/>
      <c r="P177" s="87"/>
      <c r="Q177" s="87"/>
      <c r="R177" s="87"/>
      <c r="S177" s="87"/>
      <c r="T177" s="87"/>
      <c r="U177" s="87"/>
    </row>
    <row r="178" spans="1:21" s="54" customFormat="1">
      <c r="A178" s="173"/>
      <c r="B178" s="119" t="s">
        <v>169</v>
      </c>
      <c r="C178" s="66" t="s">
        <v>13</v>
      </c>
      <c r="D178" s="66">
        <v>1</v>
      </c>
      <c r="E178" s="190">
        <v>35</v>
      </c>
      <c r="G178" s="193"/>
      <c r="H178" s="193"/>
      <c r="I178" s="193"/>
      <c r="J178" s="87"/>
      <c r="L178" s="88"/>
      <c r="M178" s="87"/>
      <c r="N178" s="87"/>
      <c r="O178" s="87"/>
      <c r="P178" s="87"/>
      <c r="Q178" s="87"/>
      <c r="R178" s="87"/>
      <c r="S178" s="87"/>
      <c r="T178" s="87"/>
      <c r="U178" s="87"/>
    </row>
    <row r="179" spans="1:21" s="54" customFormat="1">
      <c r="A179" s="173"/>
      <c r="B179" s="194" t="s">
        <v>166</v>
      </c>
      <c r="C179" s="66" t="s">
        <v>13</v>
      </c>
      <c r="D179" s="66">
        <v>1</v>
      </c>
      <c r="E179" s="190">
        <v>1</v>
      </c>
      <c r="G179" s="193"/>
      <c r="H179" s="193"/>
      <c r="I179" s="193"/>
      <c r="J179" s="87"/>
      <c r="L179" s="88"/>
      <c r="M179" s="87"/>
      <c r="N179" s="87"/>
      <c r="O179" s="87"/>
      <c r="P179" s="87"/>
      <c r="Q179" s="87"/>
      <c r="R179" s="87"/>
      <c r="S179" s="87"/>
      <c r="T179" s="87"/>
      <c r="U179" s="87"/>
    </row>
    <row r="180" spans="1:21" s="54" customFormat="1">
      <c r="A180" s="173"/>
      <c r="B180" s="194" t="s">
        <v>167</v>
      </c>
      <c r="C180" s="66" t="s">
        <v>13</v>
      </c>
      <c r="D180" s="66">
        <v>1</v>
      </c>
      <c r="E180" s="190">
        <v>3</v>
      </c>
      <c r="G180" s="193"/>
      <c r="H180" s="193"/>
      <c r="I180" s="193"/>
      <c r="J180" s="87"/>
      <c r="L180" s="88"/>
      <c r="M180" s="87"/>
      <c r="N180" s="87"/>
      <c r="O180" s="87"/>
      <c r="P180" s="87"/>
      <c r="Q180" s="87"/>
      <c r="R180" s="87"/>
      <c r="S180" s="87"/>
      <c r="T180" s="87"/>
      <c r="U180" s="87"/>
    </row>
    <row r="181" spans="1:21" s="54" customFormat="1">
      <c r="A181" s="173"/>
      <c r="B181" s="195" t="s">
        <v>168</v>
      </c>
      <c r="C181" s="66" t="s">
        <v>13</v>
      </c>
      <c r="D181" s="66">
        <v>1</v>
      </c>
      <c r="E181" s="190">
        <v>2</v>
      </c>
      <c r="G181" s="193"/>
      <c r="H181" s="193"/>
      <c r="I181" s="193"/>
      <c r="J181" s="87"/>
      <c r="L181" s="88"/>
      <c r="M181" s="87"/>
      <c r="N181" s="87"/>
      <c r="O181" s="87"/>
      <c r="P181" s="87"/>
      <c r="Q181" s="87"/>
      <c r="R181" s="87"/>
      <c r="S181" s="87"/>
      <c r="T181" s="87"/>
      <c r="U181" s="87"/>
    </row>
    <row r="182" spans="1:21" s="54" customFormat="1">
      <c r="A182" s="173"/>
      <c r="B182" s="194" t="s">
        <v>169</v>
      </c>
      <c r="C182" s="66" t="s">
        <v>13</v>
      </c>
      <c r="D182" s="66">
        <v>1</v>
      </c>
      <c r="E182" s="190">
        <v>35</v>
      </c>
      <c r="G182" s="193"/>
      <c r="H182" s="193"/>
      <c r="I182" s="193"/>
      <c r="J182" s="87"/>
      <c r="L182" s="88"/>
      <c r="M182" s="87"/>
      <c r="N182" s="87"/>
      <c r="O182" s="87"/>
      <c r="P182" s="87"/>
      <c r="Q182" s="87"/>
      <c r="R182" s="87"/>
      <c r="S182" s="87"/>
      <c r="T182" s="87"/>
      <c r="U182" s="87"/>
    </row>
    <row r="183" spans="1:21" s="54" customFormat="1">
      <c r="A183" s="173"/>
      <c r="B183" s="194" t="s">
        <v>166</v>
      </c>
      <c r="C183" s="66" t="s">
        <v>13</v>
      </c>
      <c r="D183" s="66">
        <v>1</v>
      </c>
      <c r="E183" s="190">
        <v>3</v>
      </c>
      <c r="G183" s="193"/>
      <c r="H183" s="193"/>
      <c r="I183" s="193"/>
      <c r="J183" s="87"/>
      <c r="L183" s="88"/>
      <c r="M183" s="87"/>
      <c r="N183" s="87"/>
      <c r="O183" s="87"/>
      <c r="P183" s="87"/>
      <c r="Q183" s="87"/>
      <c r="R183" s="87"/>
      <c r="S183" s="87"/>
      <c r="T183" s="87"/>
      <c r="U183" s="87"/>
    </row>
    <row r="184" spans="1:21" s="54" customFormat="1">
      <c r="A184" s="173"/>
      <c r="B184" s="194" t="s">
        <v>167</v>
      </c>
      <c r="C184" s="66" t="s">
        <v>13</v>
      </c>
      <c r="D184" s="66">
        <v>1</v>
      </c>
      <c r="E184" s="190">
        <v>6</v>
      </c>
      <c r="G184" s="193"/>
      <c r="H184" s="193"/>
      <c r="I184" s="193"/>
      <c r="J184" s="87"/>
      <c r="L184" s="88"/>
      <c r="M184" s="87"/>
      <c r="N184" s="87"/>
      <c r="O184" s="87"/>
      <c r="P184" s="87"/>
      <c r="Q184" s="87"/>
      <c r="R184" s="87"/>
      <c r="S184" s="87"/>
      <c r="T184" s="87"/>
      <c r="U184" s="87"/>
    </row>
    <row r="185" spans="1:21" s="54" customFormat="1">
      <c r="A185" s="173"/>
      <c r="B185" s="196" t="s">
        <v>168</v>
      </c>
      <c r="C185" s="66" t="s">
        <v>13</v>
      </c>
      <c r="D185" s="66">
        <v>1</v>
      </c>
      <c r="E185" s="190">
        <v>4</v>
      </c>
      <c r="G185" s="193"/>
      <c r="H185" s="193"/>
      <c r="I185" s="193"/>
      <c r="J185" s="87"/>
      <c r="L185" s="88"/>
      <c r="M185" s="87"/>
      <c r="N185" s="87"/>
      <c r="O185" s="87"/>
      <c r="P185" s="87"/>
      <c r="Q185" s="87"/>
      <c r="R185" s="87"/>
      <c r="S185" s="87"/>
      <c r="T185" s="87"/>
      <c r="U185" s="87"/>
    </row>
    <row r="186" spans="1:21" s="54" customFormat="1">
      <c r="A186" s="173"/>
      <c r="B186" s="131" t="s">
        <v>169</v>
      </c>
      <c r="C186" s="66" t="s">
        <v>13</v>
      </c>
      <c r="D186" s="66">
        <v>1</v>
      </c>
      <c r="E186" s="190">
        <v>140</v>
      </c>
      <c r="G186" s="193"/>
      <c r="H186" s="193"/>
      <c r="I186" s="193"/>
      <c r="J186" s="87"/>
      <c r="L186" s="88"/>
      <c r="M186" s="87"/>
      <c r="N186" s="87"/>
      <c r="O186" s="87"/>
      <c r="P186" s="87"/>
      <c r="Q186" s="87"/>
      <c r="R186" s="87"/>
      <c r="S186" s="87"/>
      <c r="T186" s="87"/>
      <c r="U186" s="87"/>
    </row>
    <row r="187" spans="1:21" s="54" customFormat="1" ht="31.5">
      <c r="A187" s="173"/>
      <c r="B187" s="197" t="s">
        <v>170</v>
      </c>
      <c r="C187" s="66" t="s">
        <v>13</v>
      </c>
      <c r="D187" s="66">
        <v>1</v>
      </c>
      <c r="E187" s="190">
        <v>65</v>
      </c>
      <c r="G187" s="193"/>
      <c r="H187" s="193"/>
      <c r="I187" s="193"/>
      <c r="J187" s="87"/>
      <c r="L187" s="88"/>
      <c r="M187" s="87"/>
      <c r="N187" s="87"/>
      <c r="O187" s="87"/>
      <c r="P187" s="87"/>
      <c r="Q187" s="87"/>
      <c r="R187" s="87"/>
      <c r="S187" s="87"/>
      <c r="T187" s="87"/>
      <c r="U187" s="87"/>
    </row>
    <row r="188" spans="1:21" s="54" customFormat="1">
      <c r="A188" s="173"/>
      <c r="B188" s="197" t="s">
        <v>171</v>
      </c>
      <c r="C188" s="66" t="s">
        <v>13</v>
      </c>
      <c r="D188" s="66">
        <v>1</v>
      </c>
      <c r="E188" s="198">
        <v>2.5</v>
      </c>
      <c r="G188" s="193"/>
      <c r="H188" s="193"/>
      <c r="I188" s="193"/>
      <c r="J188" s="87"/>
      <c r="L188" s="88"/>
      <c r="M188" s="87"/>
      <c r="N188" s="87"/>
      <c r="O188" s="87"/>
      <c r="P188" s="87"/>
      <c r="Q188" s="87"/>
      <c r="R188" s="87"/>
      <c r="S188" s="87"/>
      <c r="T188" s="87"/>
      <c r="U188" s="87"/>
    </row>
    <row r="189" spans="1:21" s="54" customFormat="1">
      <c r="A189" s="173"/>
      <c r="B189" s="131" t="s">
        <v>166</v>
      </c>
      <c r="C189" s="66" t="s">
        <v>13</v>
      </c>
      <c r="D189" s="66">
        <v>1</v>
      </c>
      <c r="E189" s="190">
        <v>1</v>
      </c>
      <c r="G189" s="193"/>
      <c r="H189" s="193"/>
      <c r="I189" s="193"/>
      <c r="J189" s="87"/>
      <c r="L189" s="88"/>
      <c r="M189" s="87"/>
      <c r="N189" s="87"/>
      <c r="O189" s="87"/>
      <c r="P189" s="87"/>
      <c r="Q189" s="87"/>
      <c r="R189" s="87"/>
      <c r="S189" s="87"/>
      <c r="T189" s="87"/>
      <c r="U189" s="87"/>
    </row>
    <row r="190" spans="1:21" s="54" customFormat="1" ht="31.5">
      <c r="A190" s="173"/>
      <c r="B190" s="106" t="s">
        <v>172</v>
      </c>
      <c r="C190" s="66" t="s">
        <v>13</v>
      </c>
      <c r="D190" s="66">
        <v>1</v>
      </c>
      <c r="E190" s="190">
        <v>2</v>
      </c>
      <c r="G190" s="193"/>
      <c r="H190" s="193"/>
      <c r="I190" s="193"/>
      <c r="J190" s="87"/>
      <c r="L190" s="88"/>
      <c r="M190" s="87"/>
      <c r="N190" s="87"/>
      <c r="O190" s="87"/>
      <c r="P190" s="87"/>
      <c r="Q190" s="87"/>
      <c r="R190" s="87"/>
      <c r="S190" s="87"/>
      <c r="T190" s="87"/>
      <c r="U190" s="87"/>
    </row>
    <row r="191" spans="1:21" s="54" customFormat="1">
      <c r="A191" s="173"/>
      <c r="B191" s="199" t="s">
        <v>173</v>
      </c>
      <c r="C191" s="66" t="s">
        <v>13</v>
      </c>
      <c r="D191" s="66">
        <v>1</v>
      </c>
      <c r="E191" s="190">
        <v>2</v>
      </c>
      <c r="G191" s="193"/>
      <c r="H191" s="193"/>
      <c r="I191" s="193"/>
      <c r="J191" s="87"/>
      <c r="L191" s="88"/>
      <c r="M191" s="87"/>
      <c r="N191" s="87"/>
      <c r="O191" s="87"/>
      <c r="P191" s="87"/>
      <c r="Q191" s="87"/>
      <c r="R191" s="87"/>
      <c r="S191" s="87"/>
      <c r="T191" s="87"/>
      <c r="U191" s="87"/>
    </row>
    <row r="192" spans="1:21" s="54" customFormat="1">
      <c r="A192" s="173"/>
      <c r="B192" s="200" t="s">
        <v>174</v>
      </c>
      <c r="C192" s="66" t="s">
        <v>13</v>
      </c>
      <c r="D192" s="66">
        <v>1</v>
      </c>
      <c r="E192" s="190">
        <v>2</v>
      </c>
      <c r="G192" s="193"/>
      <c r="H192" s="193"/>
      <c r="I192" s="193"/>
      <c r="J192" s="87"/>
      <c r="L192" s="88"/>
      <c r="M192" s="87"/>
      <c r="N192" s="87"/>
      <c r="O192" s="87"/>
      <c r="P192" s="87"/>
      <c r="Q192" s="87"/>
      <c r="R192" s="87"/>
      <c r="S192" s="87"/>
      <c r="T192" s="87"/>
      <c r="U192" s="87"/>
    </row>
    <row r="193" spans="1:21" s="54" customFormat="1">
      <c r="A193" s="173"/>
      <c r="B193" s="201" t="s">
        <v>175</v>
      </c>
      <c r="C193" s="66" t="s">
        <v>13</v>
      </c>
      <c r="D193" s="66">
        <v>1</v>
      </c>
      <c r="E193" s="190">
        <v>4</v>
      </c>
      <c r="G193" s="193"/>
      <c r="H193" s="193"/>
      <c r="I193" s="193"/>
      <c r="J193" s="87"/>
      <c r="L193" s="88"/>
      <c r="M193" s="87"/>
      <c r="N193" s="87"/>
      <c r="O193" s="87"/>
      <c r="P193" s="87"/>
      <c r="Q193" s="87"/>
      <c r="R193" s="87"/>
      <c r="S193" s="87"/>
      <c r="T193" s="87"/>
      <c r="U193" s="87"/>
    </row>
    <row r="194" spans="1:21" s="54" customFormat="1" ht="30">
      <c r="A194" s="173"/>
      <c r="B194" s="195" t="s">
        <v>176</v>
      </c>
      <c r="C194" s="66" t="s">
        <v>13</v>
      </c>
      <c r="D194" s="66">
        <v>1</v>
      </c>
      <c r="E194" s="190">
        <v>77</v>
      </c>
      <c r="G194" s="193"/>
      <c r="H194" s="193"/>
      <c r="I194" s="193"/>
      <c r="J194" s="87"/>
      <c r="L194" s="88"/>
      <c r="M194" s="87"/>
      <c r="N194" s="87"/>
      <c r="O194" s="87"/>
      <c r="P194" s="87"/>
      <c r="Q194" s="87"/>
      <c r="R194" s="87"/>
      <c r="S194" s="87"/>
      <c r="T194" s="87"/>
      <c r="U194" s="87"/>
    </row>
    <row r="195" spans="1:21" s="54" customFormat="1">
      <c r="A195" s="173"/>
      <c r="B195" s="194" t="s">
        <v>177</v>
      </c>
      <c r="C195" s="66" t="s">
        <v>13</v>
      </c>
      <c r="D195" s="66">
        <v>1</v>
      </c>
      <c r="E195" s="190">
        <v>3</v>
      </c>
      <c r="G195" s="193"/>
      <c r="H195" s="193"/>
      <c r="I195" s="193"/>
      <c r="J195" s="87"/>
      <c r="L195" s="88"/>
      <c r="M195" s="87"/>
      <c r="N195" s="87"/>
      <c r="O195" s="87"/>
      <c r="P195" s="87"/>
      <c r="Q195" s="87"/>
      <c r="R195" s="87"/>
      <c r="S195" s="87"/>
      <c r="T195" s="87"/>
      <c r="U195" s="87"/>
    </row>
    <row r="196" spans="1:21" s="54" customFormat="1">
      <c r="A196" s="173"/>
      <c r="B196" s="202" t="s">
        <v>178</v>
      </c>
      <c r="C196" s="66" t="s">
        <v>13</v>
      </c>
      <c r="D196" s="66">
        <v>1</v>
      </c>
      <c r="E196" s="190">
        <v>3</v>
      </c>
      <c r="G196" s="193"/>
      <c r="H196" s="193"/>
      <c r="I196" s="193"/>
      <c r="J196" s="87"/>
      <c r="L196" s="88"/>
      <c r="M196" s="87"/>
      <c r="N196" s="87"/>
      <c r="O196" s="87"/>
      <c r="P196" s="87"/>
      <c r="Q196" s="87"/>
      <c r="R196" s="87"/>
      <c r="S196" s="87"/>
      <c r="T196" s="87"/>
      <c r="U196" s="87"/>
    </row>
    <row r="197" spans="1:21" s="54" customFormat="1">
      <c r="A197" s="173"/>
      <c r="B197" s="203" t="s">
        <v>179</v>
      </c>
      <c r="C197" s="66" t="s">
        <v>13</v>
      </c>
      <c r="D197" s="66">
        <v>1</v>
      </c>
      <c r="E197" s="190">
        <v>3</v>
      </c>
      <c r="G197" s="193"/>
      <c r="H197" s="193"/>
      <c r="I197" s="193"/>
      <c r="J197" s="87"/>
      <c r="L197" s="88"/>
      <c r="M197" s="87"/>
      <c r="N197" s="87"/>
      <c r="O197" s="87"/>
      <c r="P197" s="87"/>
      <c r="Q197" s="87"/>
      <c r="R197" s="87"/>
      <c r="S197" s="87"/>
      <c r="T197" s="87"/>
      <c r="U197" s="87"/>
    </row>
    <row r="198" spans="1:21" s="54" customFormat="1">
      <c r="A198" s="173"/>
      <c r="B198" s="204" t="s">
        <v>180</v>
      </c>
      <c r="C198" s="66" t="s">
        <v>13</v>
      </c>
      <c r="D198" s="66">
        <v>1</v>
      </c>
      <c r="E198" s="190">
        <v>42</v>
      </c>
      <c r="G198" s="193"/>
      <c r="H198" s="193"/>
      <c r="I198" s="193"/>
      <c r="J198" s="87"/>
      <c r="L198" s="88"/>
      <c r="M198" s="87"/>
      <c r="N198" s="87"/>
      <c r="O198" s="87"/>
      <c r="P198" s="87"/>
      <c r="Q198" s="87"/>
      <c r="R198" s="87"/>
      <c r="S198" s="87"/>
      <c r="T198" s="87"/>
      <c r="U198" s="87"/>
    </row>
    <row r="199" spans="1:21" s="54" customFormat="1">
      <c r="A199" s="173"/>
      <c r="B199" s="204" t="s">
        <v>181</v>
      </c>
      <c r="C199" s="66" t="s">
        <v>13</v>
      </c>
      <c r="D199" s="66">
        <v>1</v>
      </c>
      <c r="E199" s="190">
        <v>3</v>
      </c>
      <c r="G199" s="193"/>
      <c r="H199" s="193"/>
      <c r="I199" s="193"/>
      <c r="J199" s="87"/>
      <c r="L199" s="88"/>
      <c r="M199" s="87"/>
      <c r="N199" s="87"/>
      <c r="O199" s="87"/>
      <c r="P199" s="87"/>
      <c r="Q199" s="87"/>
      <c r="R199" s="87"/>
      <c r="S199" s="87"/>
      <c r="T199" s="87"/>
      <c r="U199" s="87"/>
    </row>
    <row r="200" spans="1:21" s="54" customFormat="1">
      <c r="A200" s="173"/>
      <c r="B200" s="204" t="s">
        <v>182</v>
      </c>
      <c r="C200" s="66" t="s">
        <v>13</v>
      </c>
      <c r="D200" s="66">
        <v>1</v>
      </c>
      <c r="E200" s="190">
        <v>3</v>
      </c>
      <c r="G200" s="193"/>
      <c r="H200" s="193"/>
      <c r="I200" s="193"/>
      <c r="J200" s="87"/>
      <c r="L200" s="88"/>
      <c r="M200" s="87"/>
      <c r="N200" s="87"/>
      <c r="O200" s="87"/>
      <c r="P200" s="87"/>
      <c r="Q200" s="87"/>
      <c r="R200" s="87"/>
      <c r="S200" s="87"/>
      <c r="T200" s="87"/>
      <c r="U200" s="87"/>
    </row>
    <row r="201" spans="1:21" s="54" customFormat="1">
      <c r="A201" s="173"/>
      <c r="B201" s="204" t="s">
        <v>183</v>
      </c>
      <c r="C201" s="66" t="s">
        <v>13</v>
      </c>
      <c r="D201" s="66">
        <v>1</v>
      </c>
      <c r="E201" s="190">
        <v>2</v>
      </c>
      <c r="G201" s="193"/>
      <c r="H201" s="193"/>
      <c r="I201" s="193"/>
      <c r="J201" s="87"/>
      <c r="L201" s="88"/>
      <c r="M201" s="87"/>
      <c r="N201" s="87"/>
      <c r="O201" s="87"/>
      <c r="P201" s="87"/>
      <c r="Q201" s="87"/>
      <c r="R201" s="87"/>
      <c r="S201" s="87"/>
      <c r="T201" s="87"/>
      <c r="U201" s="87"/>
    </row>
    <row r="202" spans="1:21" s="54" customFormat="1">
      <c r="A202" s="173"/>
      <c r="B202" s="204" t="s">
        <v>174</v>
      </c>
      <c r="C202" s="66" t="s">
        <v>13</v>
      </c>
      <c r="D202" s="66">
        <v>1</v>
      </c>
      <c r="E202" s="190">
        <v>3</v>
      </c>
      <c r="G202" s="193"/>
      <c r="H202" s="193"/>
      <c r="I202" s="193"/>
      <c r="J202" s="87"/>
      <c r="L202" s="88"/>
      <c r="M202" s="87"/>
      <c r="N202" s="87"/>
      <c r="O202" s="87"/>
      <c r="P202" s="87"/>
      <c r="Q202" s="87"/>
      <c r="R202" s="87"/>
      <c r="S202" s="87"/>
      <c r="T202" s="87"/>
      <c r="U202" s="87"/>
    </row>
    <row r="203" spans="1:21" s="54" customFormat="1">
      <c r="A203" s="173"/>
      <c r="B203" s="204" t="s">
        <v>184</v>
      </c>
      <c r="C203" s="66" t="s">
        <v>13</v>
      </c>
      <c r="D203" s="66">
        <v>1</v>
      </c>
      <c r="E203" s="190">
        <v>2</v>
      </c>
      <c r="G203" s="193"/>
      <c r="H203" s="193"/>
      <c r="I203" s="193"/>
      <c r="J203" s="87"/>
      <c r="L203" s="88"/>
      <c r="M203" s="87"/>
      <c r="N203" s="87"/>
      <c r="O203" s="87"/>
      <c r="P203" s="87"/>
      <c r="Q203" s="87"/>
      <c r="R203" s="87"/>
      <c r="S203" s="87"/>
      <c r="T203" s="87"/>
      <c r="U203" s="87"/>
    </row>
    <row r="204" spans="1:21" s="54" customFormat="1">
      <c r="A204" s="173"/>
      <c r="B204" s="203" t="s">
        <v>185</v>
      </c>
      <c r="C204" s="66" t="s">
        <v>13</v>
      </c>
      <c r="D204" s="66">
        <v>1</v>
      </c>
      <c r="E204" s="190">
        <v>2</v>
      </c>
      <c r="G204" s="193"/>
      <c r="H204" s="193"/>
      <c r="I204" s="193"/>
      <c r="J204" s="87"/>
      <c r="L204" s="88"/>
      <c r="M204" s="87"/>
      <c r="N204" s="87"/>
      <c r="O204" s="87"/>
      <c r="P204" s="87"/>
      <c r="Q204" s="87"/>
      <c r="R204" s="87"/>
      <c r="S204" s="87"/>
      <c r="T204" s="87"/>
      <c r="U204" s="87"/>
    </row>
    <row r="205" spans="1:21" s="54" customFormat="1">
      <c r="A205" s="173"/>
      <c r="B205" s="203" t="s">
        <v>186</v>
      </c>
      <c r="C205" s="66" t="s">
        <v>13</v>
      </c>
      <c r="D205" s="66">
        <v>1</v>
      </c>
      <c r="E205" s="190">
        <v>3</v>
      </c>
      <c r="G205" s="193"/>
      <c r="H205" s="193"/>
      <c r="I205" s="193"/>
      <c r="J205" s="87"/>
      <c r="L205" s="88"/>
      <c r="M205" s="87"/>
      <c r="N205" s="87"/>
      <c r="O205" s="87"/>
      <c r="P205" s="87"/>
      <c r="Q205" s="87"/>
      <c r="R205" s="87"/>
      <c r="S205" s="87"/>
      <c r="T205" s="87"/>
      <c r="U205" s="87"/>
    </row>
    <row r="206" spans="1:21" s="54" customFormat="1">
      <c r="A206" s="173"/>
      <c r="B206" s="203" t="s">
        <v>186</v>
      </c>
      <c r="C206" s="66" t="s">
        <v>13</v>
      </c>
      <c r="D206" s="66">
        <v>1</v>
      </c>
      <c r="E206" s="190">
        <v>3</v>
      </c>
      <c r="G206" s="193"/>
      <c r="H206" s="193"/>
      <c r="I206" s="193"/>
      <c r="J206" s="87"/>
      <c r="L206" s="88"/>
      <c r="M206" s="87"/>
      <c r="N206" s="87"/>
      <c r="O206" s="87"/>
      <c r="P206" s="87"/>
      <c r="Q206" s="87"/>
      <c r="R206" s="87"/>
      <c r="S206" s="87"/>
      <c r="T206" s="87"/>
      <c r="U206" s="87"/>
    </row>
    <row r="207" spans="1:21" s="54" customFormat="1">
      <c r="A207" s="173"/>
      <c r="B207" s="203" t="s">
        <v>185</v>
      </c>
      <c r="C207" s="66" t="s">
        <v>13</v>
      </c>
      <c r="D207" s="66">
        <v>1</v>
      </c>
      <c r="E207" s="190">
        <v>3</v>
      </c>
      <c r="G207" s="193"/>
      <c r="H207" s="193"/>
      <c r="I207" s="193"/>
      <c r="J207" s="87"/>
      <c r="L207" s="88"/>
      <c r="M207" s="87"/>
      <c r="N207" s="87"/>
      <c r="O207" s="87"/>
      <c r="P207" s="87"/>
      <c r="Q207" s="87"/>
      <c r="R207" s="87"/>
      <c r="S207" s="87"/>
      <c r="T207" s="87"/>
      <c r="U207" s="87"/>
    </row>
    <row r="208" spans="1:21" s="54" customFormat="1" ht="31.5">
      <c r="A208" s="173"/>
      <c r="B208" s="205" t="s">
        <v>187</v>
      </c>
      <c r="C208" s="66" t="s">
        <v>13</v>
      </c>
      <c r="D208" s="66">
        <v>1</v>
      </c>
      <c r="E208" s="198">
        <v>40</v>
      </c>
      <c r="G208" s="193"/>
      <c r="H208" s="193"/>
      <c r="I208" s="193"/>
      <c r="J208" s="87"/>
      <c r="L208" s="88"/>
      <c r="M208" s="87"/>
      <c r="N208" s="87"/>
      <c r="O208" s="87"/>
      <c r="P208" s="87"/>
      <c r="Q208" s="87"/>
      <c r="R208" s="87"/>
      <c r="S208" s="87"/>
      <c r="T208" s="87"/>
      <c r="U208" s="87"/>
    </row>
    <row r="209" spans="1:21" s="54" customFormat="1" ht="31.5">
      <c r="A209" s="173"/>
      <c r="B209" s="197" t="s">
        <v>188</v>
      </c>
      <c r="C209" s="66" t="s">
        <v>13</v>
      </c>
      <c r="D209" s="66">
        <v>1</v>
      </c>
      <c r="E209" s="198">
        <v>10</v>
      </c>
      <c r="G209" s="193"/>
      <c r="H209" s="193"/>
      <c r="I209" s="193"/>
      <c r="J209" s="87"/>
      <c r="L209" s="88"/>
      <c r="M209" s="87"/>
      <c r="N209" s="87"/>
      <c r="O209" s="87"/>
      <c r="P209" s="87"/>
      <c r="Q209" s="87"/>
      <c r="R209" s="87"/>
      <c r="S209" s="87"/>
      <c r="T209" s="87"/>
      <c r="U209" s="87"/>
    </row>
    <row r="210" spans="1:21" s="54" customFormat="1" ht="15" customHeight="1">
      <c r="A210" s="173"/>
      <c r="B210" s="197" t="s">
        <v>189</v>
      </c>
      <c r="C210" s="66" t="s">
        <v>13</v>
      </c>
      <c r="D210" s="66">
        <v>1</v>
      </c>
      <c r="E210" s="198">
        <v>1.5</v>
      </c>
      <c r="G210" s="193"/>
      <c r="H210" s="193"/>
      <c r="I210" s="193"/>
      <c r="J210" s="87"/>
      <c r="L210" s="88"/>
      <c r="M210" s="87"/>
      <c r="N210" s="87"/>
      <c r="O210" s="87"/>
      <c r="P210" s="87"/>
      <c r="Q210" s="87"/>
      <c r="R210" s="87"/>
      <c r="S210" s="87"/>
      <c r="T210" s="87"/>
      <c r="U210" s="87"/>
    </row>
    <row r="211" spans="1:21" s="54" customFormat="1" ht="45" customHeight="1">
      <c r="A211" s="173"/>
      <c r="B211" s="206" t="s">
        <v>190</v>
      </c>
      <c r="C211" s="66" t="s">
        <v>13</v>
      </c>
      <c r="D211" s="66">
        <v>1</v>
      </c>
      <c r="E211" s="198">
        <v>22</v>
      </c>
      <c r="G211" s="193"/>
      <c r="H211" s="193"/>
      <c r="I211" s="193"/>
      <c r="J211" s="87"/>
      <c r="L211" s="88"/>
      <c r="M211" s="87"/>
      <c r="N211" s="87"/>
      <c r="O211" s="87"/>
      <c r="P211" s="87"/>
      <c r="Q211" s="87"/>
      <c r="R211" s="87"/>
      <c r="S211" s="87"/>
      <c r="T211" s="87"/>
      <c r="U211" s="87"/>
    </row>
    <row r="212" spans="1:21" s="6" customFormat="1" ht="30">
      <c r="A212" s="207"/>
      <c r="B212" s="208" t="s">
        <v>191</v>
      </c>
      <c r="C212" s="209" t="s">
        <v>13</v>
      </c>
      <c r="D212" s="209">
        <v>1</v>
      </c>
      <c r="E212" s="210">
        <v>12</v>
      </c>
      <c r="G212" s="211"/>
      <c r="H212" s="211"/>
      <c r="I212" s="211"/>
      <c r="J212" s="10"/>
      <c r="L212" s="33"/>
      <c r="M212" s="10"/>
      <c r="N212" s="10"/>
      <c r="O212" s="10"/>
      <c r="P212" s="10"/>
      <c r="Q212" s="10"/>
      <c r="R212" s="10"/>
      <c r="S212" s="10"/>
      <c r="T212" s="10"/>
      <c r="U212" s="10"/>
    </row>
    <row r="213" spans="1:21" s="54" customFormat="1">
      <c r="A213" s="173"/>
      <c r="B213" s="157" t="s">
        <v>192</v>
      </c>
      <c r="C213" s="148"/>
      <c r="D213" s="66"/>
      <c r="E213" s="187">
        <f>E214</f>
        <v>1</v>
      </c>
      <c r="G213" s="193"/>
      <c r="H213" s="193"/>
      <c r="I213" s="193"/>
      <c r="J213" s="87"/>
      <c r="L213" s="88"/>
      <c r="M213" s="87"/>
      <c r="N213" s="87"/>
      <c r="O213" s="87"/>
      <c r="P213" s="87"/>
      <c r="Q213" s="87"/>
      <c r="R213" s="87"/>
      <c r="S213" s="87"/>
      <c r="T213" s="87"/>
      <c r="U213" s="87"/>
    </row>
    <row r="214" spans="1:21" s="54" customFormat="1">
      <c r="A214" s="173"/>
      <c r="B214" s="212" t="s">
        <v>193</v>
      </c>
      <c r="C214" s="66" t="s">
        <v>13</v>
      </c>
      <c r="D214" s="66">
        <v>1</v>
      </c>
      <c r="E214" s="175">
        <v>1</v>
      </c>
      <c r="G214" s="193"/>
      <c r="H214" s="193"/>
      <c r="I214" s="193"/>
      <c r="J214" s="87"/>
      <c r="L214" s="88"/>
      <c r="M214" s="87"/>
      <c r="N214" s="87"/>
      <c r="O214" s="87"/>
      <c r="P214" s="87"/>
      <c r="Q214" s="87"/>
      <c r="R214" s="87"/>
      <c r="S214" s="87"/>
      <c r="T214" s="87"/>
      <c r="U214" s="87"/>
    </row>
    <row r="215" spans="1:21" s="54" customFormat="1">
      <c r="A215" s="173"/>
      <c r="B215" s="157" t="s">
        <v>194</v>
      </c>
      <c r="C215" s="148"/>
      <c r="D215" s="66"/>
      <c r="E215" s="187">
        <f>SUM(E216:E229)</f>
        <v>275</v>
      </c>
      <c r="G215" s="193"/>
      <c r="H215" s="193"/>
      <c r="I215" s="193"/>
      <c r="J215" s="87"/>
      <c r="L215" s="88"/>
      <c r="M215" s="87"/>
      <c r="N215" s="87"/>
      <c r="O215" s="87"/>
      <c r="P215" s="87"/>
      <c r="Q215" s="87"/>
      <c r="R215" s="87"/>
      <c r="S215" s="87"/>
      <c r="T215" s="87"/>
      <c r="U215" s="87"/>
    </row>
    <row r="216" spans="1:21" s="54" customFormat="1">
      <c r="A216" s="173"/>
      <c r="B216" s="213" t="s">
        <v>195</v>
      </c>
      <c r="C216" s="66" t="s">
        <v>13</v>
      </c>
      <c r="D216" s="66">
        <v>1</v>
      </c>
      <c r="E216" s="175">
        <v>3</v>
      </c>
      <c r="G216" s="193"/>
      <c r="H216" s="193"/>
      <c r="I216" s="193"/>
      <c r="J216" s="87"/>
      <c r="L216" s="88"/>
      <c r="M216" s="87"/>
      <c r="N216" s="87"/>
      <c r="O216" s="87"/>
      <c r="P216" s="87"/>
      <c r="Q216" s="87"/>
      <c r="R216" s="87"/>
      <c r="S216" s="87"/>
      <c r="T216" s="87"/>
      <c r="U216" s="87"/>
    </row>
    <row r="217" spans="1:21" s="54" customFormat="1">
      <c r="A217" s="173"/>
      <c r="B217" s="213" t="s">
        <v>196</v>
      </c>
      <c r="C217" s="66" t="s">
        <v>13</v>
      </c>
      <c r="D217" s="66">
        <v>1</v>
      </c>
      <c r="E217" s="175">
        <v>1</v>
      </c>
      <c r="G217" s="193"/>
      <c r="H217" s="193"/>
      <c r="I217" s="193"/>
      <c r="J217" s="87"/>
      <c r="L217" s="88"/>
      <c r="M217" s="87"/>
      <c r="N217" s="87"/>
      <c r="O217" s="87"/>
      <c r="P217" s="87"/>
      <c r="Q217" s="87"/>
      <c r="R217" s="87"/>
      <c r="S217" s="87"/>
      <c r="T217" s="87"/>
      <c r="U217" s="87"/>
    </row>
    <row r="218" spans="1:21" s="54" customFormat="1">
      <c r="A218" s="173"/>
      <c r="B218" s="197" t="s">
        <v>197</v>
      </c>
      <c r="C218" s="66" t="s">
        <v>13</v>
      </c>
      <c r="D218" s="66">
        <v>1</v>
      </c>
      <c r="E218" s="175">
        <v>32</v>
      </c>
      <c r="G218" s="193"/>
      <c r="H218" s="193"/>
      <c r="I218" s="193"/>
      <c r="J218" s="87"/>
      <c r="L218" s="88"/>
      <c r="M218" s="87"/>
      <c r="N218" s="87"/>
      <c r="O218" s="87"/>
      <c r="P218" s="87"/>
      <c r="Q218" s="87"/>
      <c r="R218" s="87"/>
      <c r="S218" s="87"/>
      <c r="T218" s="87"/>
      <c r="U218" s="87"/>
    </row>
    <row r="219" spans="1:21" s="54" customFormat="1">
      <c r="A219" s="173"/>
      <c r="B219" s="197" t="s">
        <v>198</v>
      </c>
      <c r="C219" s="66" t="s">
        <v>13</v>
      </c>
      <c r="D219" s="66">
        <v>1</v>
      </c>
      <c r="E219" s="175">
        <v>14</v>
      </c>
      <c r="G219" s="193"/>
      <c r="H219" s="193"/>
      <c r="I219" s="193"/>
      <c r="J219" s="87"/>
      <c r="L219" s="88"/>
      <c r="M219" s="87"/>
      <c r="N219" s="87"/>
      <c r="O219" s="87"/>
      <c r="P219" s="87"/>
      <c r="Q219" s="87"/>
      <c r="R219" s="87"/>
      <c r="S219" s="87"/>
      <c r="T219" s="87"/>
      <c r="U219" s="87"/>
    </row>
    <row r="220" spans="1:21" s="54" customFormat="1">
      <c r="A220" s="173"/>
      <c r="B220" s="213" t="s">
        <v>199</v>
      </c>
      <c r="C220" s="66" t="s">
        <v>13</v>
      </c>
      <c r="D220" s="66">
        <v>1</v>
      </c>
      <c r="E220" s="175">
        <v>4</v>
      </c>
      <c r="G220" s="193"/>
      <c r="H220" s="193"/>
      <c r="I220" s="193"/>
      <c r="J220" s="87"/>
      <c r="L220" s="88"/>
      <c r="M220" s="87"/>
      <c r="N220" s="87"/>
      <c r="O220" s="87"/>
      <c r="P220" s="87"/>
      <c r="Q220" s="87"/>
      <c r="R220" s="87"/>
      <c r="S220" s="87"/>
      <c r="T220" s="87"/>
      <c r="U220" s="87"/>
    </row>
    <row r="221" spans="1:21" s="54" customFormat="1" ht="30">
      <c r="A221" s="173"/>
      <c r="B221" s="214" t="s">
        <v>200</v>
      </c>
      <c r="C221" s="66" t="s">
        <v>13</v>
      </c>
      <c r="D221" s="66">
        <v>1</v>
      </c>
      <c r="E221" s="175">
        <v>48</v>
      </c>
      <c r="G221" s="193"/>
      <c r="H221" s="193"/>
      <c r="I221" s="193"/>
      <c r="J221" s="87"/>
      <c r="L221" s="88"/>
      <c r="M221" s="87"/>
      <c r="N221" s="87"/>
      <c r="O221" s="87"/>
      <c r="P221" s="87"/>
      <c r="Q221" s="87"/>
      <c r="R221" s="87"/>
      <c r="S221" s="87"/>
      <c r="T221" s="87"/>
      <c r="U221" s="87"/>
    </row>
    <row r="222" spans="1:21" s="54" customFormat="1" ht="30">
      <c r="A222" s="173"/>
      <c r="B222" s="215" t="s">
        <v>201</v>
      </c>
      <c r="C222" s="66" t="s">
        <v>13</v>
      </c>
      <c r="D222" s="66">
        <v>1</v>
      </c>
      <c r="E222" s="175">
        <v>154</v>
      </c>
      <c r="G222" s="193"/>
      <c r="H222" s="193"/>
      <c r="I222" s="193"/>
      <c r="J222" s="87"/>
      <c r="L222" s="88"/>
      <c r="M222" s="87"/>
      <c r="N222" s="87"/>
      <c r="O222" s="87"/>
      <c r="P222" s="87"/>
      <c r="Q222" s="87"/>
      <c r="R222" s="87"/>
      <c r="S222" s="87"/>
      <c r="T222" s="87"/>
      <c r="U222" s="87"/>
    </row>
    <row r="223" spans="1:21" s="54" customFormat="1">
      <c r="A223" s="173"/>
      <c r="B223" s="213" t="s">
        <v>199</v>
      </c>
      <c r="C223" s="66" t="s">
        <v>13</v>
      </c>
      <c r="D223" s="66">
        <v>1</v>
      </c>
      <c r="E223" s="175">
        <v>3</v>
      </c>
      <c r="G223" s="193"/>
      <c r="H223" s="193"/>
      <c r="I223" s="193"/>
      <c r="J223" s="87"/>
      <c r="L223" s="88"/>
      <c r="M223" s="87"/>
      <c r="N223" s="87"/>
      <c r="O223" s="87"/>
      <c r="P223" s="87"/>
      <c r="Q223" s="87"/>
      <c r="R223" s="87"/>
      <c r="S223" s="87"/>
      <c r="T223" s="87"/>
      <c r="U223" s="87"/>
    </row>
    <row r="224" spans="1:21" s="54" customFormat="1">
      <c r="A224" s="173"/>
      <c r="B224" s="213" t="s">
        <v>199</v>
      </c>
      <c r="C224" s="66" t="s">
        <v>13</v>
      </c>
      <c r="D224" s="66">
        <v>1</v>
      </c>
      <c r="E224" s="175">
        <v>3</v>
      </c>
      <c r="G224" s="193"/>
      <c r="H224" s="193"/>
      <c r="I224" s="193"/>
      <c r="J224" s="87"/>
      <c r="L224" s="88"/>
      <c r="M224" s="87"/>
      <c r="N224" s="87"/>
      <c r="O224" s="87"/>
      <c r="P224" s="87"/>
      <c r="Q224" s="87"/>
      <c r="R224" s="87"/>
      <c r="S224" s="87"/>
      <c r="T224" s="87"/>
      <c r="U224" s="87"/>
    </row>
    <row r="225" spans="1:21" s="54" customFormat="1">
      <c r="A225" s="173"/>
      <c r="B225" s="213" t="s">
        <v>202</v>
      </c>
      <c r="C225" s="66" t="s">
        <v>13</v>
      </c>
      <c r="D225" s="66">
        <v>1</v>
      </c>
      <c r="E225" s="175">
        <v>4</v>
      </c>
      <c r="G225" s="193"/>
      <c r="H225" s="193"/>
      <c r="I225" s="193"/>
      <c r="J225" s="87"/>
      <c r="L225" s="88"/>
      <c r="M225" s="87"/>
      <c r="N225" s="87"/>
      <c r="O225" s="87"/>
      <c r="P225" s="87"/>
      <c r="Q225" s="87"/>
      <c r="R225" s="87"/>
      <c r="S225" s="87"/>
      <c r="T225" s="87"/>
      <c r="U225" s="87"/>
    </row>
    <row r="226" spans="1:21" s="54" customFormat="1">
      <c r="A226" s="173"/>
      <c r="B226" s="213" t="s">
        <v>203</v>
      </c>
      <c r="C226" s="66" t="s">
        <v>13</v>
      </c>
      <c r="D226" s="66">
        <v>1</v>
      </c>
      <c r="E226" s="175">
        <v>1</v>
      </c>
      <c r="G226" s="193"/>
      <c r="H226" s="193"/>
      <c r="I226" s="193"/>
      <c r="J226" s="87"/>
      <c r="L226" s="88"/>
      <c r="M226" s="87"/>
      <c r="N226" s="87"/>
      <c r="O226" s="87"/>
      <c r="P226" s="87"/>
      <c r="Q226" s="87"/>
      <c r="R226" s="87"/>
      <c r="S226" s="87"/>
      <c r="T226" s="87"/>
      <c r="U226" s="87"/>
    </row>
    <row r="227" spans="1:21" s="54" customFormat="1">
      <c r="A227" s="173"/>
      <c r="B227" s="216" t="s">
        <v>204</v>
      </c>
      <c r="C227" s="66" t="s">
        <v>13</v>
      </c>
      <c r="D227" s="66">
        <v>1</v>
      </c>
      <c r="E227" s="175">
        <v>2</v>
      </c>
      <c r="G227" s="193"/>
      <c r="H227" s="193"/>
      <c r="I227" s="193"/>
      <c r="J227" s="87"/>
      <c r="L227" s="88"/>
      <c r="M227" s="87"/>
      <c r="N227" s="87"/>
      <c r="O227" s="87"/>
      <c r="P227" s="87"/>
      <c r="Q227" s="87"/>
      <c r="R227" s="87"/>
      <c r="S227" s="87"/>
      <c r="T227" s="87"/>
      <c r="U227" s="87"/>
    </row>
    <row r="228" spans="1:21" s="54" customFormat="1">
      <c r="A228" s="173"/>
      <c r="B228" s="213" t="s">
        <v>205</v>
      </c>
      <c r="C228" s="66" t="s">
        <v>13</v>
      </c>
      <c r="D228" s="66">
        <v>1</v>
      </c>
      <c r="E228" s="175">
        <v>3</v>
      </c>
      <c r="G228" s="193"/>
      <c r="H228" s="193"/>
      <c r="I228" s="193"/>
      <c r="J228" s="87"/>
      <c r="L228" s="88"/>
      <c r="M228" s="87"/>
      <c r="N228" s="87"/>
      <c r="O228" s="87"/>
      <c r="P228" s="87"/>
      <c r="Q228" s="87"/>
      <c r="R228" s="87"/>
      <c r="S228" s="87"/>
      <c r="T228" s="87"/>
      <c r="U228" s="87"/>
    </row>
    <row r="229" spans="1:21" s="54" customFormat="1">
      <c r="A229" s="173"/>
      <c r="B229" s="213" t="s">
        <v>206</v>
      </c>
      <c r="C229" s="66" t="s">
        <v>13</v>
      </c>
      <c r="D229" s="66">
        <v>1</v>
      </c>
      <c r="E229" s="175">
        <v>3</v>
      </c>
      <c r="G229" s="193"/>
      <c r="H229" s="193"/>
      <c r="I229" s="193"/>
      <c r="J229" s="87"/>
      <c r="L229" s="88"/>
      <c r="M229" s="87"/>
      <c r="N229" s="87"/>
      <c r="O229" s="87"/>
      <c r="P229" s="87"/>
      <c r="Q229" s="87"/>
      <c r="R229" s="87"/>
      <c r="S229" s="87"/>
      <c r="T229" s="87"/>
      <c r="U229" s="87"/>
    </row>
    <row r="230" spans="1:21" s="54" customFormat="1">
      <c r="A230" s="173"/>
      <c r="B230" s="157" t="s">
        <v>128</v>
      </c>
      <c r="C230" s="148"/>
      <c r="D230" s="66"/>
      <c r="E230" s="180">
        <f>SUM(E231:E232)</f>
        <v>7</v>
      </c>
      <c r="G230" s="193"/>
      <c r="H230" s="193"/>
      <c r="I230" s="193"/>
      <c r="J230" s="87"/>
      <c r="L230" s="88"/>
      <c r="M230" s="87"/>
      <c r="N230" s="87"/>
      <c r="O230" s="87"/>
      <c r="P230" s="87"/>
      <c r="Q230" s="87"/>
      <c r="R230" s="87"/>
      <c r="S230" s="87"/>
      <c r="T230" s="87"/>
      <c r="U230" s="87"/>
    </row>
    <row r="231" spans="1:21" s="54" customFormat="1">
      <c r="A231" s="173"/>
      <c r="B231" s="177" t="s">
        <v>207</v>
      </c>
      <c r="C231" s="66" t="s">
        <v>13</v>
      </c>
      <c r="D231" s="66">
        <v>1</v>
      </c>
      <c r="E231" s="175">
        <v>5</v>
      </c>
      <c r="G231" s="193"/>
      <c r="H231" s="193"/>
      <c r="I231" s="193"/>
      <c r="J231" s="87"/>
      <c r="L231" s="88"/>
      <c r="M231" s="87"/>
      <c r="N231" s="87"/>
      <c r="O231" s="87"/>
      <c r="P231" s="87"/>
      <c r="Q231" s="87"/>
      <c r="R231" s="87"/>
      <c r="S231" s="87"/>
      <c r="T231" s="87"/>
      <c r="U231" s="87"/>
    </row>
    <row r="232" spans="1:21" s="54" customFormat="1" ht="15" customHeight="1">
      <c r="A232" s="173"/>
      <c r="B232" s="217" t="s">
        <v>208</v>
      </c>
      <c r="C232" s="66" t="s">
        <v>13</v>
      </c>
      <c r="D232" s="66">
        <v>1</v>
      </c>
      <c r="E232" s="175">
        <f>2</f>
        <v>2</v>
      </c>
      <c r="G232" s="193"/>
      <c r="H232" s="193"/>
      <c r="I232" s="193"/>
      <c r="J232" s="87"/>
      <c r="L232" s="88"/>
      <c r="M232" s="87"/>
      <c r="N232" s="87"/>
      <c r="O232" s="87"/>
      <c r="P232" s="87"/>
      <c r="Q232" s="87"/>
      <c r="R232" s="87"/>
      <c r="S232" s="87"/>
      <c r="T232" s="87"/>
      <c r="U232" s="87"/>
    </row>
    <row r="233" spans="1:21" s="54" customFormat="1" ht="15.75" customHeight="1">
      <c r="A233" s="173"/>
      <c r="B233" s="218" t="s">
        <v>134</v>
      </c>
      <c r="C233" s="58" t="s">
        <v>135</v>
      </c>
      <c r="D233" s="219"/>
      <c r="E233" s="182">
        <f>SUM(E234:E247)</f>
        <v>6472</v>
      </c>
      <c r="G233" s="46"/>
      <c r="H233" s="49"/>
      <c r="L233" s="88"/>
      <c r="M233" s="87"/>
      <c r="N233" s="87"/>
      <c r="O233" s="87"/>
      <c r="P233" s="87"/>
      <c r="Q233" s="87"/>
      <c r="R233" s="87"/>
      <c r="S233" s="87"/>
      <c r="T233" s="87"/>
      <c r="U233" s="87"/>
    </row>
    <row r="234" spans="1:21" s="54" customFormat="1" ht="45">
      <c r="A234" s="173"/>
      <c r="B234" s="176" t="s">
        <v>209</v>
      </c>
      <c r="C234" s="66" t="s">
        <v>13</v>
      </c>
      <c r="D234" s="66">
        <v>1</v>
      </c>
      <c r="E234" s="220">
        <v>290</v>
      </c>
      <c r="G234" s="46"/>
      <c r="H234" s="49"/>
      <c r="L234" s="88"/>
      <c r="M234" s="87"/>
      <c r="N234" s="87"/>
      <c r="O234" s="87"/>
      <c r="P234" s="87"/>
      <c r="Q234" s="87"/>
      <c r="R234" s="87"/>
      <c r="S234" s="87"/>
      <c r="T234" s="87"/>
      <c r="U234" s="87"/>
    </row>
    <row r="235" spans="1:21" s="54" customFormat="1" ht="30">
      <c r="A235" s="173"/>
      <c r="B235" s="176" t="s">
        <v>210</v>
      </c>
      <c r="C235" s="66" t="s">
        <v>13</v>
      </c>
      <c r="D235" s="66">
        <v>1</v>
      </c>
      <c r="E235" s="220">
        <v>12</v>
      </c>
      <c r="G235" s="46"/>
      <c r="H235" s="49"/>
      <c r="L235" s="88"/>
      <c r="M235" s="87"/>
      <c r="N235" s="87"/>
      <c r="O235" s="87"/>
      <c r="P235" s="87"/>
      <c r="Q235" s="87"/>
      <c r="R235" s="87"/>
      <c r="S235" s="87"/>
      <c r="T235" s="87"/>
      <c r="U235" s="87"/>
    </row>
    <row r="236" spans="1:21" s="54" customFormat="1" ht="30">
      <c r="A236" s="173"/>
      <c r="B236" s="176" t="s">
        <v>211</v>
      </c>
      <c r="C236" s="66" t="s">
        <v>13</v>
      </c>
      <c r="D236" s="66">
        <v>1</v>
      </c>
      <c r="E236" s="220">
        <v>12</v>
      </c>
      <c r="G236" s="46"/>
      <c r="H236" s="49"/>
      <c r="L236" s="88"/>
      <c r="M236" s="87"/>
      <c r="N236" s="87"/>
      <c r="O236" s="87"/>
      <c r="P236" s="87"/>
      <c r="Q236" s="87"/>
      <c r="R236" s="87"/>
      <c r="S236" s="87"/>
      <c r="T236" s="87"/>
      <c r="U236" s="87"/>
    </row>
    <row r="237" spans="1:21" s="54" customFormat="1" ht="45">
      <c r="A237" s="173"/>
      <c r="B237" s="176" t="s">
        <v>212</v>
      </c>
      <c r="C237" s="66" t="s">
        <v>13</v>
      </c>
      <c r="D237" s="66">
        <v>1</v>
      </c>
      <c r="E237" s="220">
        <v>102</v>
      </c>
      <c r="G237" s="46"/>
      <c r="H237" s="49"/>
      <c r="L237" s="88"/>
      <c r="M237" s="87"/>
      <c r="N237" s="87"/>
      <c r="O237" s="87"/>
      <c r="P237" s="87"/>
      <c r="Q237" s="87"/>
      <c r="R237" s="87"/>
      <c r="S237" s="87"/>
      <c r="T237" s="87"/>
      <c r="U237" s="87"/>
    </row>
    <row r="238" spans="1:21" s="54" customFormat="1" ht="60">
      <c r="A238" s="173"/>
      <c r="B238" s="176" t="s">
        <v>213</v>
      </c>
      <c r="C238" s="66" t="s">
        <v>13</v>
      </c>
      <c r="D238" s="66">
        <v>1</v>
      </c>
      <c r="E238" s="220">
        <v>853</v>
      </c>
      <c r="G238" s="46"/>
      <c r="H238" s="49"/>
      <c r="L238" s="88"/>
      <c r="M238" s="87"/>
      <c r="N238" s="87"/>
      <c r="O238" s="87"/>
      <c r="P238" s="87"/>
      <c r="Q238" s="87"/>
      <c r="R238" s="87"/>
      <c r="S238" s="87"/>
      <c r="T238" s="87"/>
      <c r="U238" s="87"/>
    </row>
    <row r="239" spans="1:21" s="54" customFormat="1" ht="90">
      <c r="A239" s="173"/>
      <c r="B239" s="176" t="s">
        <v>214</v>
      </c>
      <c r="C239" s="66" t="s">
        <v>13</v>
      </c>
      <c r="D239" s="221">
        <v>1</v>
      </c>
      <c r="E239" s="222">
        <v>1157</v>
      </c>
      <c r="G239" s="46"/>
      <c r="H239" s="49"/>
      <c r="L239" s="88"/>
      <c r="M239" s="87"/>
      <c r="N239" s="87"/>
      <c r="O239" s="87"/>
      <c r="P239" s="87"/>
      <c r="Q239" s="87"/>
      <c r="R239" s="87"/>
      <c r="S239" s="87"/>
      <c r="T239" s="87"/>
      <c r="U239" s="87"/>
    </row>
    <row r="240" spans="1:21" s="54" customFormat="1">
      <c r="A240" s="173"/>
      <c r="B240" s="223" t="s">
        <v>215</v>
      </c>
      <c r="C240" s="66" t="s">
        <v>13</v>
      </c>
      <c r="D240" s="221">
        <v>1</v>
      </c>
      <c r="E240" s="222">
        <v>3340</v>
      </c>
      <c r="G240" s="46"/>
      <c r="H240" s="49"/>
      <c r="L240" s="88"/>
      <c r="M240" s="87"/>
      <c r="N240" s="87"/>
      <c r="O240" s="87"/>
      <c r="P240" s="87"/>
      <c r="Q240" s="87"/>
      <c r="R240" s="87"/>
      <c r="S240" s="87"/>
      <c r="T240" s="87"/>
      <c r="U240" s="87"/>
    </row>
    <row r="241" spans="1:21" s="54" customFormat="1" ht="47.25">
      <c r="A241" s="173"/>
      <c r="B241" s="106" t="s">
        <v>216</v>
      </c>
      <c r="C241" s="66" t="s">
        <v>13</v>
      </c>
      <c r="D241" s="221">
        <v>1</v>
      </c>
      <c r="E241" s="222">
        <v>300</v>
      </c>
      <c r="G241" s="46"/>
      <c r="H241" s="49"/>
      <c r="L241" s="88"/>
      <c r="M241" s="87"/>
      <c r="N241" s="87"/>
      <c r="O241" s="87"/>
      <c r="P241" s="87"/>
      <c r="Q241" s="87"/>
      <c r="R241" s="87"/>
      <c r="S241" s="87"/>
      <c r="T241" s="87"/>
      <c r="U241" s="87"/>
    </row>
    <row r="242" spans="1:21" s="54" customFormat="1" ht="47.25">
      <c r="A242" s="173"/>
      <c r="B242" s="205" t="s">
        <v>217</v>
      </c>
      <c r="C242" s="66" t="s">
        <v>13</v>
      </c>
      <c r="D242" s="221">
        <v>1</v>
      </c>
      <c r="E242" s="175">
        <v>100</v>
      </c>
      <c r="G242" s="46"/>
      <c r="H242" s="49"/>
      <c r="L242" s="88"/>
      <c r="M242" s="87"/>
      <c r="N242" s="87"/>
      <c r="O242" s="87"/>
      <c r="P242" s="87"/>
      <c r="Q242" s="87"/>
      <c r="R242" s="87"/>
      <c r="S242" s="87"/>
      <c r="T242" s="87"/>
      <c r="U242" s="87"/>
    </row>
    <row r="243" spans="1:21" s="54" customFormat="1" ht="47.25">
      <c r="A243" s="173"/>
      <c r="B243" s="205" t="s">
        <v>218</v>
      </c>
      <c r="C243" s="66" t="s">
        <v>13</v>
      </c>
      <c r="D243" s="221">
        <v>1</v>
      </c>
      <c r="E243" s="175">
        <v>60</v>
      </c>
      <c r="G243" s="46"/>
      <c r="H243" s="49"/>
      <c r="L243" s="88"/>
      <c r="M243" s="87"/>
      <c r="N243" s="87"/>
      <c r="O243" s="87"/>
      <c r="P243" s="87"/>
      <c r="Q243" s="87"/>
      <c r="R243" s="87"/>
      <c r="S243" s="87"/>
      <c r="T243" s="87"/>
      <c r="U243" s="87"/>
    </row>
    <row r="244" spans="1:21" s="54" customFormat="1" ht="47.25">
      <c r="A244" s="173"/>
      <c r="B244" s="205" t="s">
        <v>209</v>
      </c>
      <c r="C244" s="66" t="s">
        <v>13</v>
      </c>
      <c r="D244" s="221">
        <v>1</v>
      </c>
      <c r="E244" s="175">
        <v>18</v>
      </c>
      <c r="G244" s="46"/>
      <c r="H244" s="49"/>
      <c r="L244" s="88"/>
      <c r="M244" s="87"/>
      <c r="N244" s="87"/>
      <c r="O244" s="87"/>
      <c r="P244" s="87"/>
      <c r="Q244" s="87"/>
      <c r="R244" s="87"/>
      <c r="S244" s="87"/>
      <c r="T244" s="87"/>
      <c r="U244" s="87"/>
    </row>
    <row r="245" spans="1:21" s="54" customFormat="1" ht="31.5">
      <c r="A245" s="173"/>
      <c r="B245" s="224" t="s">
        <v>219</v>
      </c>
      <c r="C245" s="66" t="s">
        <v>13</v>
      </c>
      <c r="D245" s="221">
        <v>1</v>
      </c>
      <c r="E245" s="175">
        <v>12</v>
      </c>
      <c r="G245" s="46"/>
      <c r="H245" s="49"/>
      <c r="L245" s="88"/>
      <c r="M245" s="87"/>
      <c r="N245" s="87"/>
      <c r="O245" s="87"/>
      <c r="P245" s="87"/>
      <c r="Q245" s="87"/>
      <c r="R245" s="87"/>
      <c r="S245" s="87"/>
      <c r="T245" s="87"/>
      <c r="U245" s="87"/>
    </row>
    <row r="246" spans="1:21" s="6" customFormat="1" ht="47.25">
      <c r="A246" s="207"/>
      <c r="B246" s="225" t="s">
        <v>220</v>
      </c>
      <c r="C246" s="209" t="s">
        <v>13</v>
      </c>
      <c r="D246" s="226">
        <v>1</v>
      </c>
      <c r="E246" s="227">
        <v>99</v>
      </c>
      <c r="G246" s="24"/>
      <c r="H246" s="27"/>
      <c r="L246" s="33"/>
      <c r="M246" s="10"/>
      <c r="N246" s="10"/>
      <c r="O246" s="10"/>
      <c r="P246" s="10"/>
      <c r="Q246" s="10"/>
      <c r="R246" s="10"/>
      <c r="S246" s="10"/>
      <c r="T246" s="10"/>
      <c r="U246" s="10"/>
    </row>
    <row r="247" spans="1:21" s="6" customFormat="1" ht="47.25">
      <c r="A247" s="207"/>
      <c r="B247" s="225" t="s">
        <v>221</v>
      </c>
      <c r="C247" s="209" t="s">
        <v>13</v>
      </c>
      <c r="D247" s="226">
        <v>1</v>
      </c>
      <c r="E247" s="227">
        <v>117</v>
      </c>
      <c r="G247" s="24"/>
      <c r="H247" s="27"/>
      <c r="L247" s="33"/>
      <c r="M247" s="10"/>
      <c r="N247" s="10"/>
      <c r="O247" s="10"/>
      <c r="P247" s="10"/>
      <c r="Q247" s="10"/>
      <c r="R247" s="10"/>
      <c r="S247" s="10"/>
      <c r="T247" s="10"/>
      <c r="U247" s="10"/>
    </row>
    <row r="248" spans="1:21" s="54" customFormat="1" ht="18.75" customHeight="1">
      <c r="A248" s="403" t="s">
        <v>222</v>
      </c>
      <c r="B248" s="404"/>
      <c r="C248" s="404"/>
      <c r="D248" s="228"/>
      <c r="E248" s="45">
        <f>E249</f>
        <v>77165</v>
      </c>
      <c r="G248" s="46"/>
      <c r="H248" s="229"/>
      <c r="J248" s="55"/>
      <c r="L248" s="55"/>
    </row>
    <row r="249" spans="1:21" s="54" customFormat="1" ht="24" customHeight="1">
      <c r="A249" s="230"/>
      <c r="B249" s="57" t="s">
        <v>223</v>
      </c>
      <c r="C249" s="127" t="s">
        <v>16</v>
      </c>
      <c r="D249" s="57"/>
      <c r="E249" s="59">
        <f>SUM(E250:E251)</f>
        <v>77165</v>
      </c>
      <c r="G249" s="46"/>
      <c r="H249" s="229"/>
      <c r="J249" s="55"/>
      <c r="L249" s="55"/>
    </row>
    <row r="250" spans="1:21" s="54" customFormat="1" ht="17.25" customHeight="1">
      <c r="A250" s="230"/>
      <c r="B250" s="231" t="s">
        <v>224</v>
      </c>
      <c r="C250" s="66" t="s">
        <v>13</v>
      </c>
      <c r="D250" s="221">
        <v>1</v>
      </c>
      <c r="E250" s="175">
        <v>76665</v>
      </c>
      <c r="G250" s="46"/>
      <c r="H250" s="229"/>
      <c r="J250" s="55"/>
      <c r="L250" s="55"/>
    </row>
    <row r="251" spans="1:21" s="54" customFormat="1" ht="17.25" customHeight="1">
      <c r="A251" s="230"/>
      <c r="B251" s="176" t="s">
        <v>225</v>
      </c>
      <c r="C251" s="66" t="s">
        <v>13</v>
      </c>
      <c r="D251" s="221">
        <v>1</v>
      </c>
      <c r="E251" s="175">
        <v>500</v>
      </c>
      <c r="G251" s="46"/>
      <c r="H251" s="229"/>
      <c r="J251" s="55"/>
      <c r="L251" s="55"/>
    </row>
    <row r="252" spans="1:21" s="54" customFormat="1" ht="21.75" customHeight="1">
      <c r="A252" s="397" t="s">
        <v>226</v>
      </c>
      <c r="B252" s="398"/>
      <c r="C252" s="398"/>
      <c r="D252" s="398"/>
      <c r="E252" s="172">
        <f>E284+E269+E278+E273+E253+E266</f>
        <v>7883</v>
      </c>
      <c r="G252" s="46"/>
      <c r="H252" s="229"/>
      <c r="J252" s="232"/>
    </row>
    <row r="253" spans="1:21" s="54" customFormat="1">
      <c r="A253" s="233"/>
      <c r="B253" s="57" t="s">
        <v>15</v>
      </c>
      <c r="C253" s="127"/>
      <c r="D253" s="57"/>
      <c r="E253" s="59">
        <f>SUM(E254:E265)</f>
        <v>1566</v>
      </c>
      <c r="G253" s="46"/>
      <c r="H253" s="229"/>
      <c r="J253" s="232"/>
    </row>
    <row r="254" spans="1:21" s="54" customFormat="1" ht="31.5">
      <c r="A254" s="233"/>
      <c r="B254" s="86" t="s">
        <v>227</v>
      </c>
      <c r="C254" s="66" t="s">
        <v>13</v>
      </c>
      <c r="D254" s="221">
        <v>1</v>
      </c>
      <c r="E254" s="175">
        <v>120</v>
      </c>
      <c r="G254" s="46"/>
      <c r="H254" s="229"/>
      <c r="J254" s="232"/>
    </row>
    <row r="255" spans="1:21" s="54" customFormat="1" ht="31.5">
      <c r="A255" s="233"/>
      <c r="B255" s="86" t="s">
        <v>228</v>
      </c>
      <c r="C255" s="66" t="s">
        <v>13</v>
      </c>
      <c r="D255" s="221">
        <v>1</v>
      </c>
      <c r="E255" s="175">
        <v>88</v>
      </c>
      <c r="G255" s="46"/>
      <c r="H255" s="229"/>
      <c r="J255" s="232"/>
    </row>
    <row r="256" spans="1:21" s="54" customFormat="1" ht="31.5">
      <c r="A256" s="233"/>
      <c r="B256" s="86" t="s">
        <v>229</v>
      </c>
      <c r="C256" s="66" t="s">
        <v>13</v>
      </c>
      <c r="D256" s="221">
        <v>1</v>
      </c>
      <c r="E256" s="175">
        <v>34</v>
      </c>
      <c r="G256" s="46"/>
      <c r="H256" s="229"/>
      <c r="J256" s="232"/>
    </row>
    <row r="257" spans="1:10" s="54" customFormat="1" ht="31.5">
      <c r="A257" s="233"/>
      <c r="B257" s="86" t="s">
        <v>230</v>
      </c>
      <c r="C257" s="66" t="s">
        <v>13</v>
      </c>
      <c r="D257" s="221">
        <v>1</v>
      </c>
      <c r="E257" s="175">
        <v>200</v>
      </c>
      <c r="G257" s="46"/>
      <c r="H257" s="229"/>
      <c r="J257" s="232"/>
    </row>
    <row r="258" spans="1:10" s="54" customFormat="1" ht="31.5">
      <c r="A258" s="233"/>
      <c r="B258" s="86" t="s">
        <v>231</v>
      </c>
      <c r="C258" s="66" t="s">
        <v>13</v>
      </c>
      <c r="D258" s="221">
        <v>1</v>
      </c>
      <c r="E258" s="175">
        <v>173</v>
      </c>
      <c r="G258" s="46"/>
      <c r="H258" s="229"/>
      <c r="J258" s="232"/>
    </row>
    <row r="259" spans="1:10" s="54" customFormat="1" ht="31.5">
      <c r="A259" s="233"/>
      <c r="B259" s="86" t="s">
        <v>232</v>
      </c>
      <c r="C259" s="66" t="s">
        <v>13</v>
      </c>
      <c r="D259" s="221">
        <v>1</v>
      </c>
      <c r="E259" s="175">
        <v>69</v>
      </c>
      <c r="G259" s="46"/>
      <c r="H259" s="229"/>
      <c r="J259" s="232"/>
    </row>
    <row r="260" spans="1:10" s="54" customFormat="1" ht="31.5">
      <c r="A260" s="233"/>
      <c r="B260" s="145" t="s">
        <v>233</v>
      </c>
      <c r="C260" s="66" t="s">
        <v>13</v>
      </c>
      <c r="D260" s="221">
        <v>1</v>
      </c>
      <c r="E260" s="175">
        <v>429</v>
      </c>
      <c r="G260" s="46"/>
      <c r="H260" s="229"/>
      <c r="J260" s="232"/>
    </row>
    <row r="261" spans="1:10" s="54" customFormat="1">
      <c r="A261" s="233"/>
      <c r="B261" s="145" t="s">
        <v>234</v>
      </c>
      <c r="C261" s="66" t="s">
        <v>13</v>
      </c>
      <c r="D261" s="221">
        <v>1</v>
      </c>
      <c r="E261" s="175">
        <v>34</v>
      </c>
      <c r="G261" s="46"/>
      <c r="H261" s="229"/>
      <c r="J261" s="232"/>
    </row>
    <row r="262" spans="1:10" s="54" customFormat="1">
      <c r="A262" s="233"/>
      <c r="B262" s="145" t="s">
        <v>235</v>
      </c>
      <c r="C262" s="66" t="s">
        <v>13</v>
      </c>
      <c r="D262" s="221">
        <v>1</v>
      </c>
      <c r="E262" s="175">
        <v>49</v>
      </c>
      <c r="G262" s="46"/>
      <c r="H262" s="229"/>
      <c r="J262" s="232"/>
    </row>
    <row r="263" spans="1:10" s="54" customFormat="1">
      <c r="A263" s="233"/>
      <c r="B263" s="145" t="s">
        <v>236</v>
      </c>
      <c r="C263" s="66" t="s">
        <v>13</v>
      </c>
      <c r="D263" s="221">
        <v>1</v>
      </c>
      <c r="E263" s="175">
        <v>134</v>
      </c>
      <c r="G263" s="46"/>
      <c r="H263" s="229"/>
      <c r="J263" s="232"/>
    </row>
    <row r="264" spans="1:10" s="54" customFormat="1">
      <c r="A264" s="233"/>
      <c r="B264" s="145" t="s">
        <v>237</v>
      </c>
      <c r="C264" s="66" t="s">
        <v>13</v>
      </c>
      <c r="D264" s="221">
        <v>1</v>
      </c>
      <c r="E264" s="175">
        <v>142</v>
      </c>
      <c r="G264" s="46"/>
      <c r="H264" s="229"/>
      <c r="J264" s="232"/>
    </row>
    <row r="265" spans="1:10" s="54" customFormat="1">
      <c r="A265" s="233"/>
      <c r="B265" s="145" t="s">
        <v>238</v>
      </c>
      <c r="C265" s="66" t="s">
        <v>13</v>
      </c>
      <c r="D265" s="221">
        <v>1</v>
      </c>
      <c r="E265" s="175">
        <v>94</v>
      </c>
      <c r="G265" s="46"/>
      <c r="H265" s="229"/>
      <c r="J265" s="232"/>
    </row>
    <row r="266" spans="1:10" s="54" customFormat="1">
      <c r="A266" s="233"/>
      <c r="B266" s="59" t="s">
        <v>239</v>
      </c>
      <c r="C266" s="127" t="s">
        <v>240</v>
      </c>
      <c r="D266" s="57"/>
      <c r="E266" s="59">
        <f>E267</f>
        <v>22</v>
      </c>
      <c r="G266" s="46"/>
      <c r="H266" s="229"/>
      <c r="J266" s="232"/>
    </row>
    <row r="267" spans="1:10" s="54" customFormat="1">
      <c r="A267" s="233"/>
      <c r="B267" s="102" t="s">
        <v>39</v>
      </c>
      <c r="C267" s="66"/>
      <c r="D267" s="221"/>
      <c r="E267" s="180">
        <f>E268</f>
        <v>22</v>
      </c>
      <c r="G267" s="46"/>
      <c r="H267" s="229"/>
      <c r="J267" s="232"/>
    </row>
    <row r="268" spans="1:10" s="54" customFormat="1">
      <c r="A268" s="233"/>
      <c r="B268" s="86" t="s">
        <v>241</v>
      </c>
      <c r="C268" s="66" t="s">
        <v>13</v>
      </c>
      <c r="D268" s="221">
        <v>1</v>
      </c>
      <c r="E268" s="175">
        <v>22</v>
      </c>
      <c r="G268" s="46"/>
      <c r="H268" s="229"/>
      <c r="J268" s="232"/>
    </row>
    <row r="269" spans="1:10" s="54" customFormat="1" ht="15.75" customHeight="1">
      <c r="A269" s="233"/>
      <c r="B269" s="59" t="s">
        <v>50</v>
      </c>
      <c r="C269" s="127" t="s">
        <v>51</v>
      </c>
      <c r="D269" s="57"/>
      <c r="E269" s="59">
        <f>E270</f>
        <v>2501</v>
      </c>
      <c r="G269" s="46"/>
      <c r="H269" s="229"/>
      <c r="J269" s="232"/>
    </row>
    <row r="270" spans="1:10" s="54" customFormat="1" ht="15.75" customHeight="1">
      <c r="A270" s="233"/>
      <c r="B270" s="102" t="s">
        <v>52</v>
      </c>
      <c r="C270" s="234"/>
      <c r="D270" s="63"/>
      <c r="E270" s="125">
        <f>E271+E272</f>
        <v>2501</v>
      </c>
      <c r="G270" s="46"/>
      <c r="H270" s="229"/>
      <c r="J270" s="232"/>
    </row>
    <row r="271" spans="1:10" s="54" customFormat="1" ht="15.75" customHeight="1">
      <c r="A271" s="233"/>
      <c r="B271" s="114" t="s">
        <v>242</v>
      </c>
      <c r="C271" s="66" t="s">
        <v>13</v>
      </c>
      <c r="D271" s="221">
        <v>1</v>
      </c>
      <c r="E271" s="175">
        <v>2481</v>
      </c>
      <c r="G271" s="46"/>
      <c r="H271" s="229"/>
      <c r="J271" s="232"/>
    </row>
    <row r="272" spans="1:10" s="6" customFormat="1" ht="31.5">
      <c r="A272" s="235"/>
      <c r="B272" s="225" t="s">
        <v>243</v>
      </c>
      <c r="C272" s="209" t="s">
        <v>13</v>
      </c>
      <c r="D272" s="226">
        <v>1</v>
      </c>
      <c r="E272" s="227">
        <v>20</v>
      </c>
      <c r="G272" s="24"/>
      <c r="H272" s="5"/>
      <c r="J272" s="1"/>
    </row>
    <row r="273" spans="1:10" s="54" customFormat="1" ht="15.75" customHeight="1">
      <c r="A273" s="233"/>
      <c r="B273" s="59" t="s">
        <v>244</v>
      </c>
      <c r="C273" s="127" t="s">
        <v>245</v>
      </c>
      <c r="D273" s="57"/>
      <c r="E273" s="125">
        <f>E274+E276</f>
        <v>25</v>
      </c>
      <c r="G273" s="46"/>
      <c r="H273" s="229"/>
      <c r="J273" s="232"/>
    </row>
    <row r="274" spans="1:10" s="54" customFormat="1" ht="15.75" customHeight="1">
      <c r="A274" s="233"/>
      <c r="B274" s="102" t="s">
        <v>73</v>
      </c>
      <c r="C274" s="66"/>
      <c r="D274" s="66"/>
      <c r="E274" s="175">
        <f>E275</f>
        <v>9</v>
      </c>
      <c r="G274" s="46"/>
      <c r="H274" s="229"/>
      <c r="J274" s="232"/>
    </row>
    <row r="275" spans="1:10" s="54" customFormat="1" ht="15.75" customHeight="1">
      <c r="A275" s="233"/>
      <c r="B275" s="236" t="s">
        <v>246</v>
      </c>
      <c r="C275" s="66" t="s">
        <v>13</v>
      </c>
      <c r="D275" s="221">
        <v>1</v>
      </c>
      <c r="E275" s="175">
        <v>9</v>
      </c>
      <c r="G275" s="46"/>
      <c r="H275" s="229"/>
      <c r="J275" s="232"/>
    </row>
    <row r="276" spans="1:10" s="54" customFormat="1" ht="15.75" customHeight="1">
      <c r="A276" s="233"/>
      <c r="B276" s="102" t="s">
        <v>247</v>
      </c>
      <c r="C276" s="66"/>
      <c r="D276" s="221"/>
      <c r="E276" s="180">
        <f>E277</f>
        <v>16</v>
      </c>
      <c r="G276" s="46"/>
      <c r="H276" s="229"/>
      <c r="J276" s="232"/>
    </row>
    <row r="277" spans="1:10" s="54" customFormat="1" ht="15.75" customHeight="1">
      <c r="A277" s="233"/>
      <c r="B277" s="237" t="s">
        <v>248</v>
      </c>
      <c r="C277" s="66" t="s">
        <v>13</v>
      </c>
      <c r="D277" s="221">
        <v>1</v>
      </c>
      <c r="E277" s="175">
        <v>16</v>
      </c>
      <c r="G277" s="46"/>
      <c r="H277" s="229"/>
      <c r="J277" s="232"/>
    </row>
    <row r="278" spans="1:10" s="54" customFormat="1" ht="15.75" customHeight="1">
      <c r="A278" s="233"/>
      <c r="B278" s="57" t="s">
        <v>76</v>
      </c>
      <c r="C278" s="168" t="s">
        <v>77</v>
      </c>
      <c r="D278" s="57"/>
      <c r="E278" s="238">
        <f>E281+E279</f>
        <v>474</v>
      </c>
      <c r="G278" s="46"/>
      <c r="H278" s="229"/>
      <c r="J278" s="232"/>
    </row>
    <row r="279" spans="1:10" s="54" customFormat="1" ht="15.75" customHeight="1">
      <c r="A279" s="233"/>
      <c r="B279" s="133" t="s">
        <v>80</v>
      </c>
      <c r="C279" s="96"/>
      <c r="D279" s="63"/>
      <c r="E279" s="238">
        <f>E280</f>
        <v>389</v>
      </c>
      <c r="G279" s="46"/>
      <c r="H279" s="229"/>
      <c r="J279" s="232"/>
    </row>
    <row r="280" spans="1:10" s="54" customFormat="1">
      <c r="A280" s="233"/>
      <c r="B280" s="239" t="s">
        <v>249</v>
      </c>
      <c r="C280" s="66" t="s">
        <v>13</v>
      </c>
      <c r="D280" s="66">
        <v>1</v>
      </c>
      <c r="E280" s="170">
        <v>389</v>
      </c>
      <c r="G280" s="46"/>
      <c r="H280" s="229"/>
      <c r="J280" s="232"/>
    </row>
    <row r="281" spans="1:10" s="54" customFormat="1" ht="15.75" customHeight="1">
      <c r="A281" s="233"/>
      <c r="B281" s="63" t="s">
        <v>162</v>
      </c>
      <c r="C281" s="66"/>
      <c r="D281" s="66"/>
      <c r="E281" s="187">
        <f>SUM(E282:E283)</f>
        <v>85</v>
      </c>
      <c r="G281" s="46"/>
      <c r="H281" s="229"/>
      <c r="J281" s="232"/>
    </row>
    <row r="282" spans="1:10" s="54" customFormat="1" ht="15.75" customHeight="1">
      <c r="A282" s="233"/>
      <c r="B282" s="167" t="s">
        <v>250</v>
      </c>
      <c r="C282" s="66" t="s">
        <v>13</v>
      </c>
      <c r="D282" s="66">
        <v>1</v>
      </c>
      <c r="E282" s="175">
        <v>14</v>
      </c>
      <c r="G282" s="46"/>
      <c r="H282" s="229"/>
      <c r="J282" s="232"/>
    </row>
    <row r="283" spans="1:10" s="54" customFormat="1">
      <c r="A283" s="233"/>
      <c r="B283" s="167" t="s">
        <v>251</v>
      </c>
      <c r="C283" s="66" t="s">
        <v>13</v>
      </c>
      <c r="D283" s="66">
        <v>4</v>
      </c>
      <c r="E283" s="175">
        <v>71</v>
      </c>
      <c r="G283" s="46"/>
      <c r="H283" s="229"/>
      <c r="J283" s="232"/>
    </row>
    <row r="284" spans="1:10" s="54" customFormat="1" ht="15.75" customHeight="1">
      <c r="A284" s="233"/>
      <c r="B284" s="57" t="s">
        <v>9</v>
      </c>
      <c r="C284" s="127" t="s">
        <v>10</v>
      </c>
      <c r="D284" s="57"/>
      <c r="E284" s="59">
        <f>E285+E322+E334+E336+E287</f>
        <v>3295</v>
      </c>
      <c r="G284" s="240"/>
      <c r="H284" s="229"/>
      <c r="J284" s="232"/>
    </row>
    <row r="285" spans="1:10" s="54" customFormat="1" ht="15.75" customHeight="1">
      <c r="A285" s="233"/>
      <c r="B285" s="61" t="s">
        <v>11</v>
      </c>
      <c r="C285" s="234"/>
      <c r="D285" s="234"/>
      <c r="E285" s="125">
        <f>E286</f>
        <v>890</v>
      </c>
      <c r="G285" s="240"/>
      <c r="H285" s="229"/>
      <c r="J285" s="232"/>
    </row>
    <row r="286" spans="1:10" s="54" customFormat="1" ht="15.75" customHeight="1">
      <c r="A286" s="233"/>
      <c r="B286" s="155" t="s">
        <v>252</v>
      </c>
      <c r="C286" s="66" t="s">
        <v>13</v>
      </c>
      <c r="D286" s="66">
        <v>1</v>
      </c>
      <c r="E286" s="156">
        <v>890</v>
      </c>
      <c r="G286" s="240"/>
      <c r="H286" s="229"/>
      <c r="J286" s="232"/>
    </row>
    <row r="287" spans="1:10" s="54" customFormat="1" ht="15.75" customHeight="1">
      <c r="A287" s="233"/>
      <c r="B287" s="61" t="s">
        <v>164</v>
      </c>
      <c r="C287" s="66"/>
      <c r="D287" s="66"/>
      <c r="E287" s="241">
        <f>SUM(E288:E321)</f>
        <v>1205</v>
      </c>
      <c r="G287" s="240"/>
      <c r="H287" s="229"/>
      <c r="J287" s="232"/>
    </row>
    <row r="288" spans="1:10" s="54" customFormat="1" ht="15.75" customHeight="1">
      <c r="A288" s="233"/>
      <c r="B288" s="189" t="s">
        <v>253</v>
      </c>
      <c r="C288" s="66" t="s">
        <v>13</v>
      </c>
      <c r="D288" s="66">
        <v>1</v>
      </c>
      <c r="E288" s="198">
        <v>17</v>
      </c>
      <c r="G288" s="240"/>
      <c r="H288" s="229"/>
      <c r="J288" s="232"/>
    </row>
    <row r="289" spans="1:10" s="54" customFormat="1" ht="15.75" customHeight="1">
      <c r="A289" s="233"/>
      <c r="B289" s="242" t="s">
        <v>254</v>
      </c>
      <c r="C289" s="66" t="s">
        <v>13</v>
      </c>
      <c r="D289" s="66">
        <v>1</v>
      </c>
      <c r="E289" s="198">
        <v>9</v>
      </c>
      <c r="G289" s="240"/>
      <c r="H289" s="229"/>
      <c r="J289" s="232"/>
    </row>
    <row r="290" spans="1:10" s="54" customFormat="1" ht="15.75" customHeight="1">
      <c r="A290" s="233"/>
      <c r="B290" s="189" t="s">
        <v>255</v>
      </c>
      <c r="C290" s="66" t="s">
        <v>13</v>
      </c>
      <c r="D290" s="66">
        <v>1</v>
      </c>
      <c r="E290" s="198">
        <v>149</v>
      </c>
      <c r="G290" s="240"/>
      <c r="H290" s="229"/>
      <c r="J290" s="232"/>
    </row>
    <row r="291" spans="1:10" s="54" customFormat="1" ht="15.75" customHeight="1">
      <c r="A291" s="233"/>
      <c r="B291" s="191" t="s">
        <v>256</v>
      </c>
      <c r="C291" s="66" t="s">
        <v>13</v>
      </c>
      <c r="D291" s="66">
        <v>1</v>
      </c>
      <c r="E291" s="198">
        <v>9</v>
      </c>
      <c r="G291" s="240"/>
      <c r="H291" s="229"/>
      <c r="J291" s="232"/>
    </row>
    <row r="292" spans="1:10" s="54" customFormat="1" ht="15.75" customHeight="1">
      <c r="A292" s="233"/>
      <c r="B292" s="119" t="s">
        <v>257</v>
      </c>
      <c r="C292" s="66" t="s">
        <v>13</v>
      </c>
      <c r="D292" s="66">
        <v>1</v>
      </c>
      <c r="E292" s="198">
        <v>13</v>
      </c>
      <c r="G292" s="240"/>
      <c r="H292" s="229"/>
      <c r="J292" s="232"/>
    </row>
    <row r="293" spans="1:10" s="54" customFormat="1" ht="15.75" customHeight="1">
      <c r="A293" s="233"/>
      <c r="B293" s="131" t="s">
        <v>256</v>
      </c>
      <c r="C293" s="66" t="s">
        <v>13</v>
      </c>
      <c r="D293" s="66">
        <v>1</v>
      </c>
      <c r="E293" s="198">
        <v>9</v>
      </c>
      <c r="G293" s="240"/>
      <c r="H293" s="229"/>
      <c r="J293" s="232"/>
    </row>
    <row r="294" spans="1:10" s="54" customFormat="1" ht="15.75" customHeight="1">
      <c r="A294" s="233"/>
      <c r="B294" s="131" t="s">
        <v>257</v>
      </c>
      <c r="C294" s="66" t="s">
        <v>13</v>
      </c>
      <c r="D294" s="66">
        <v>1</v>
      </c>
      <c r="E294" s="198">
        <v>13</v>
      </c>
      <c r="G294" s="240"/>
      <c r="H294" s="229"/>
      <c r="J294" s="232"/>
    </row>
    <row r="295" spans="1:10" s="54" customFormat="1" ht="15.75" customHeight="1">
      <c r="A295" s="233"/>
      <c r="B295" s="131" t="s">
        <v>256</v>
      </c>
      <c r="C295" s="66" t="s">
        <v>13</v>
      </c>
      <c r="D295" s="66">
        <v>1</v>
      </c>
      <c r="E295" s="198">
        <v>37</v>
      </c>
      <c r="G295" s="240"/>
      <c r="H295" s="229"/>
      <c r="J295" s="232"/>
    </row>
    <row r="296" spans="1:10" s="54" customFormat="1" ht="15.75" customHeight="1">
      <c r="A296" s="233"/>
      <c r="B296" s="131" t="s">
        <v>257</v>
      </c>
      <c r="C296" s="66" t="s">
        <v>13</v>
      </c>
      <c r="D296" s="66">
        <v>1</v>
      </c>
      <c r="E296" s="198">
        <v>58</v>
      </c>
      <c r="G296" s="240"/>
      <c r="H296" s="229"/>
      <c r="J296" s="232"/>
    </row>
    <row r="297" spans="1:10" s="54" customFormat="1" ht="15.75" customHeight="1">
      <c r="A297" s="233"/>
      <c r="B297" s="131" t="s">
        <v>256</v>
      </c>
      <c r="C297" s="66" t="s">
        <v>13</v>
      </c>
      <c r="D297" s="66">
        <v>1</v>
      </c>
      <c r="E297" s="198">
        <v>9</v>
      </c>
      <c r="G297" s="240"/>
      <c r="H297" s="229"/>
      <c r="J297" s="232"/>
    </row>
    <row r="298" spans="1:10" s="54" customFormat="1" ht="15.75" customHeight="1">
      <c r="A298" s="233"/>
      <c r="B298" s="199" t="s">
        <v>258</v>
      </c>
      <c r="C298" s="66" t="s">
        <v>13</v>
      </c>
      <c r="D298" s="66">
        <v>1</v>
      </c>
      <c r="E298" s="198">
        <v>5</v>
      </c>
      <c r="G298" s="240"/>
      <c r="H298" s="229"/>
      <c r="J298" s="232"/>
    </row>
    <row r="299" spans="1:10" s="54" customFormat="1" ht="15.75" customHeight="1">
      <c r="A299" s="233"/>
      <c r="B299" s="119" t="s">
        <v>259</v>
      </c>
      <c r="C299" s="66" t="s">
        <v>13</v>
      </c>
      <c r="D299" s="66">
        <v>1</v>
      </c>
      <c r="E299" s="198">
        <v>2</v>
      </c>
      <c r="G299" s="240"/>
      <c r="H299" s="229"/>
      <c r="J299" s="232"/>
    </row>
    <row r="300" spans="1:10" s="54" customFormat="1" ht="15.75" customHeight="1">
      <c r="A300" s="233"/>
      <c r="B300" s="131" t="s">
        <v>260</v>
      </c>
      <c r="C300" s="66" t="s">
        <v>13</v>
      </c>
      <c r="D300" s="66">
        <v>1</v>
      </c>
      <c r="E300" s="198">
        <v>14</v>
      </c>
      <c r="G300" s="240"/>
      <c r="H300" s="229"/>
      <c r="J300" s="232"/>
    </row>
    <row r="301" spans="1:10" s="54" customFormat="1" ht="15.75" customHeight="1">
      <c r="A301" s="233"/>
      <c r="B301" s="131" t="s">
        <v>261</v>
      </c>
      <c r="C301" s="66" t="s">
        <v>13</v>
      </c>
      <c r="D301" s="66">
        <v>1</v>
      </c>
      <c r="E301" s="198">
        <v>13</v>
      </c>
      <c r="G301" s="240"/>
      <c r="H301" s="229"/>
      <c r="J301" s="232"/>
    </row>
    <row r="302" spans="1:10" s="54" customFormat="1" ht="15.75" customHeight="1">
      <c r="A302" s="233"/>
      <c r="B302" s="131" t="s">
        <v>262</v>
      </c>
      <c r="C302" s="66" t="s">
        <v>13</v>
      </c>
      <c r="D302" s="66">
        <v>1</v>
      </c>
      <c r="E302" s="198">
        <v>117</v>
      </c>
      <c r="G302" s="240"/>
      <c r="H302" s="229"/>
      <c r="J302" s="232"/>
    </row>
    <row r="303" spans="1:10" s="54" customFormat="1" ht="15.75" customHeight="1">
      <c r="A303" s="233"/>
      <c r="B303" s="131" t="s">
        <v>263</v>
      </c>
      <c r="C303" s="66" t="s">
        <v>13</v>
      </c>
      <c r="D303" s="66">
        <v>1</v>
      </c>
      <c r="E303" s="198">
        <v>133</v>
      </c>
      <c r="G303" s="240"/>
      <c r="H303" s="229"/>
      <c r="J303" s="232"/>
    </row>
    <row r="304" spans="1:10" s="54" customFormat="1" ht="15.75" customHeight="1">
      <c r="A304" s="233"/>
      <c r="B304" s="243" t="s">
        <v>264</v>
      </c>
      <c r="C304" s="66" t="s">
        <v>13</v>
      </c>
      <c r="D304" s="66">
        <v>1</v>
      </c>
      <c r="E304" s="198">
        <f>129-40</f>
        <v>89</v>
      </c>
      <c r="G304" s="240"/>
      <c r="H304" s="229"/>
      <c r="J304" s="232"/>
    </row>
    <row r="305" spans="1:10" s="54" customFormat="1" ht="15.75" customHeight="1">
      <c r="A305" s="233"/>
      <c r="B305" s="244" t="s">
        <v>265</v>
      </c>
      <c r="C305" s="66" t="s">
        <v>13</v>
      </c>
      <c r="D305" s="66">
        <v>1</v>
      </c>
      <c r="E305" s="198">
        <v>15</v>
      </c>
      <c r="G305" s="240"/>
      <c r="H305" s="229"/>
      <c r="J305" s="232"/>
    </row>
    <row r="306" spans="1:10" s="54" customFormat="1" ht="15.75" customHeight="1">
      <c r="A306" s="233"/>
      <c r="B306" s="131" t="s">
        <v>261</v>
      </c>
      <c r="C306" s="66" t="s">
        <v>13</v>
      </c>
      <c r="D306" s="66">
        <v>1</v>
      </c>
      <c r="E306" s="198">
        <v>15</v>
      </c>
      <c r="G306" s="240"/>
      <c r="H306" s="229"/>
      <c r="J306" s="232"/>
    </row>
    <row r="307" spans="1:10" s="54" customFormat="1" ht="15.75" customHeight="1">
      <c r="A307" s="233"/>
      <c r="B307" s="131" t="s">
        <v>266</v>
      </c>
      <c r="C307" s="66" t="s">
        <v>13</v>
      </c>
      <c r="D307" s="66">
        <v>1</v>
      </c>
      <c r="E307" s="198">
        <v>13</v>
      </c>
      <c r="G307" s="240"/>
      <c r="H307" s="229"/>
      <c r="J307" s="232"/>
    </row>
    <row r="308" spans="1:10" s="54" customFormat="1" ht="15.75" customHeight="1">
      <c r="A308" s="233"/>
      <c r="B308" s="204" t="s">
        <v>261</v>
      </c>
      <c r="C308" s="66" t="s">
        <v>13</v>
      </c>
      <c r="D308" s="66">
        <v>1</v>
      </c>
      <c r="E308" s="198">
        <v>30</v>
      </c>
      <c r="G308" s="240"/>
      <c r="H308" s="229"/>
      <c r="J308" s="232"/>
    </row>
    <row r="309" spans="1:10" s="54" customFormat="1" ht="15.75" customHeight="1">
      <c r="A309" s="233"/>
      <c r="B309" s="204" t="s">
        <v>261</v>
      </c>
      <c r="C309" s="66" t="s">
        <v>13</v>
      </c>
      <c r="D309" s="66">
        <v>1</v>
      </c>
      <c r="E309" s="198">
        <v>8</v>
      </c>
      <c r="G309" s="240"/>
      <c r="H309" s="229"/>
      <c r="J309" s="232"/>
    </row>
    <row r="310" spans="1:10" s="54" customFormat="1" ht="15.75" customHeight="1">
      <c r="A310" s="233"/>
      <c r="B310" s="245" t="s">
        <v>267</v>
      </c>
      <c r="C310" s="66" t="s">
        <v>13</v>
      </c>
      <c r="D310" s="66">
        <v>1</v>
      </c>
      <c r="E310" s="198">
        <f>64-4-2</f>
        <v>58</v>
      </c>
      <c r="G310" s="240"/>
      <c r="H310" s="229"/>
      <c r="J310" s="232"/>
    </row>
    <row r="311" spans="1:10" s="54" customFormat="1" ht="15.75" customHeight="1">
      <c r="A311" s="233"/>
      <c r="B311" s="204" t="s">
        <v>261</v>
      </c>
      <c r="C311" s="66" t="s">
        <v>13</v>
      </c>
      <c r="D311" s="66">
        <v>1</v>
      </c>
      <c r="E311" s="198">
        <v>23</v>
      </c>
      <c r="G311" s="240"/>
      <c r="H311" s="229"/>
      <c r="J311" s="232"/>
    </row>
    <row r="312" spans="1:10" s="54" customFormat="1" ht="15.75" customHeight="1">
      <c r="A312" s="233"/>
      <c r="B312" s="204" t="s">
        <v>268</v>
      </c>
      <c r="C312" s="66" t="s">
        <v>13</v>
      </c>
      <c r="D312" s="66">
        <v>1</v>
      </c>
      <c r="E312" s="198">
        <v>7</v>
      </c>
      <c r="G312" s="240"/>
      <c r="H312" s="229"/>
      <c r="J312" s="232"/>
    </row>
    <row r="313" spans="1:10" s="54" customFormat="1" ht="15.75" customHeight="1">
      <c r="A313" s="233"/>
      <c r="B313" s="204" t="s">
        <v>261</v>
      </c>
      <c r="C313" s="66" t="s">
        <v>13</v>
      </c>
      <c r="D313" s="66">
        <v>1</v>
      </c>
      <c r="E313" s="198">
        <v>17</v>
      </c>
      <c r="G313" s="240"/>
      <c r="H313" s="229"/>
      <c r="J313" s="232"/>
    </row>
    <row r="314" spans="1:10" s="54" customFormat="1" ht="15.75" customHeight="1">
      <c r="A314" s="233"/>
      <c r="B314" s="204" t="s">
        <v>269</v>
      </c>
      <c r="C314" s="66" t="s">
        <v>13</v>
      </c>
      <c r="D314" s="66">
        <v>1</v>
      </c>
      <c r="E314" s="198">
        <v>2</v>
      </c>
      <c r="G314" s="240"/>
      <c r="H314" s="229"/>
      <c r="J314" s="232"/>
    </row>
    <row r="315" spans="1:10" s="54" customFormat="1" ht="15.75" customHeight="1">
      <c r="A315" s="233"/>
      <c r="B315" s="204" t="s">
        <v>270</v>
      </c>
      <c r="C315" s="66" t="s">
        <v>13</v>
      </c>
      <c r="D315" s="66">
        <v>1</v>
      </c>
      <c r="E315" s="198">
        <v>7</v>
      </c>
      <c r="G315" s="240"/>
      <c r="H315" s="229"/>
      <c r="J315" s="232"/>
    </row>
    <row r="316" spans="1:10" s="54" customFormat="1" ht="15.75" customHeight="1">
      <c r="A316" s="233"/>
      <c r="B316" s="246" t="s">
        <v>268</v>
      </c>
      <c r="C316" s="66" t="s">
        <v>13</v>
      </c>
      <c r="D316" s="66">
        <v>1</v>
      </c>
      <c r="E316" s="198">
        <v>18</v>
      </c>
      <c r="G316" s="240"/>
      <c r="H316" s="229"/>
      <c r="J316" s="232"/>
    </row>
    <row r="317" spans="1:10" s="54" customFormat="1" ht="15.75" customHeight="1">
      <c r="A317" s="233"/>
      <c r="B317" s="204" t="s">
        <v>271</v>
      </c>
      <c r="C317" s="66" t="s">
        <v>13</v>
      </c>
      <c r="D317" s="66">
        <v>1</v>
      </c>
      <c r="E317" s="198">
        <v>3</v>
      </c>
      <c r="G317" s="240"/>
      <c r="H317" s="229"/>
      <c r="J317" s="232"/>
    </row>
    <row r="318" spans="1:10" s="54" customFormat="1" ht="15.75" customHeight="1">
      <c r="A318" s="233"/>
      <c r="B318" s="204" t="s">
        <v>268</v>
      </c>
      <c r="C318" s="66" t="s">
        <v>13</v>
      </c>
      <c r="D318" s="66">
        <v>1</v>
      </c>
      <c r="E318" s="198">
        <v>15</v>
      </c>
      <c r="G318" s="240"/>
      <c r="H318" s="229"/>
      <c r="J318" s="232"/>
    </row>
    <row r="319" spans="1:10" s="54" customFormat="1" ht="15.75" customHeight="1">
      <c r="A319" s="233"/>
      <c r="B319" s="204" t="s">
        <v>261</v>
      </c>
      <c r="C319" s="66" t="s">
        <v>13</v>
      </c>
      <c r="D319" s="66">
        <v>1</v>
      </c>
      <c r="E319" s="198">
        <v>26</v>
      </c>
      <c r="G319" s="240"/>
      <c r="H319" s="229"/>
      <c r="J319" s="232"/>
    </row>
    <row r="320" spans="1:10" s="54" customFormat="1" ht="15.75" customHeight="1">
      <c r="A320" s="233"/>
      <c r="B320" s="197" t="s">
        <v>272</v>
      </c>
      <c r="C320" s="66" t="s">
        <v>13</v>
      </c>
      <c r="D320" s="66">
        <v>1</v>
      </c>
      <c r="E320" s="198">
        <v>130</v>
      </c>
      <c r="G320" s="240"/>
      <c r="H320" s="229"/>
      <c r="J320" s="232"/>
    </row>
    <row r="321" spans="1:10" s="54" customFormat="1" ht="15.75" customHeight="1">
      <c r="A321" s="233"/>
      <c r="B321" s="247" t="s">
        <v>273</v>
      </c>
      <c r="C321" s="66" t="s">
        <v>13</v>
      </c>
      <c r="D321" s="66">
        <v>1</v>
      </c>
      <c r="E321" s="198">
        <v>122</v>
      </c>
      <c r="G321" s="240"/>
      <c r="H321" s="229"/>
      <c r="J321" s="232"/>
    </row>
    <row r="322" spans="1:10" s="54" customFormat="1" ht="15.75" customHeight="1">
      <c r="A322" s="233"/>
      <c r="B322" s="157" t="s">
        <v>274</v>
      </c>
      <c r="C322" s="66"/>
      <c r="D322" s="66"/>
      <c r="E322" s="241">
        <f>SUM(E323:E333)</f>
        <v>266</v>
      </c>
      <c r="G322" s="240"/>
      <c r="H322" s="229"/>
      <c r="J322" s="232"/>
    </row>
    <row r="323" spans="1:10" s="54" customFormat="1" ht="15.75" customHeight="1">
      <c r="A323" s="233"/>
      <c r="B323" s="212" t="s">
        <v>275</v>
      </c>
      <c r="C323" s="66" t="s">
        <v>13</v>
      </c>
      <c r="D323" s="66">
        <v>1</v>
      </c>
      <c r="E323" s="156">
        <v>35</v>
      </c>
      <c r="G323" s="240"/>
      <c r="H323" s="229"/>
      <c r="J323" s="232"/>
    </row>
    <row r="324" spans="1:10" s="54" customFormat="1" ht="15.75" customHeight="1">
      <c r="A324" s="233"/>
      <c r="B324" s="212" t="s">
        <v>276</v>
      </c>
      <c r="C324" s="66" t="s">
        <v>13</v>
      </c>
      <c r="D324" s="66">
        <v>1</v>
      </c>
      <c r="E324" s="156">
        <v>12</v>
      </c>
      <c r="G324" s="240"/>
      <c r="H324" s="229"/>
      <c r="J324" s="232"/>
    </row>
    <row r="325" spans="1:10" s="54" customFormat="1" ht="15.75" customHeight="1">
      <c r="A325" s="233"/>
      <c r="B325" s="213" t="s">
        <v>277</v>
      </c>
      <c r="C325" s="66" t="s">
        <v>13</v>
      </c>
      <c r="D325" s="66">
        <v>1</v>
      </c>
      <c r="E325" s="156">
        <v>30</v>
      </c>
      <c r="G325" s="240"/>
      <c r="H325" s="229"/>
      <c r="J325" s="232"/>
    </row>
    <row r="326" spans="1:10" s="54" customFormat="1" ht="15.75" customHeight="1">
      <c r="A326" s="233"/>
      <c r="B326" s="213" t="s">
        <v>278</v>
      </c>
      <c r="C326" s="66" t="s">
        <v>13</v>
      </c>
      <c r="D326" s="66">
        <v>1</v>
      </c>
      <c r="E326" s="156">
        <v>18</v>
      </c>
      <c r="G326" s="240"/>
      <c r="H326" s="229"/>
      <c r="J326" s="232"/>
    </row>
    <row r="327" spans="1:10" s="54" customFormat="1" ht="15.75" customHeight="1">
      <c r="A327" s="233"/>
      <c r="B327" s="213" t="s">
        <v>279</v>
      </c>
      <c r="C327" s="66" t="s">
        <v>13</v>
      </c>
      <c r="D327" s="66">
        <v>1</v>
      </c>
      <c r="E327" s="156">
        <v>15</v>
      </c>
      <c r="G327" s="240"/>
      <c r="H327" s="229"/>
      <c r="J327" s="232"/>
    </row>
    <row r="328" spans="1:10" s="54" customFormat="1" ht="15.75" customHeight="1">
      <c r="A328" s="233"/>
      <c r="B328" s="213" t="s">
        <v>280</v>
      </c>
      <c r="C328" s="66" t="s">
        <v>13</v>
      </c>
      <c r="D328" s="66">
        <v>1</v>
      </c>
      <c r="E328" s="156">
        <v>26</v>
      </c>
      <c r="G328" s="240"/>
      <c r="H328" s="229"/>
      <c r="J328" s="232"/>
    </row>
    <row r="329" spans="1:10" s="54" customFormat="1" ht="15.75" customHeight="1">
      <c r="A329" s="233"/>
      <c r="B329" s="212" t="s">
        <v>281</v>
      </c>
      <c r="C329" s="66" t="s">
        <v>13</v>
      </c>
      <c r="D329" s="66">
        <v>1</v>
      </c>
      <c r="E329" s="156">
        <v>19</v>
      </c>
      <c r="G329" s="240"/>
      <c r="H329" s="229"/>
      <c r="J329" s="232"/>
    </row>
    <row r="330" spans="1:10" s="54" customFormat="1" ht="15.75" customHeight="1">
      <c r="A330" s="233"/>
      <c r="B330" s="214" t="s">
        <v>282</v>
      </c>
      <c r="C330" s="66" t="s">
        <v>13</v>
      </c>
      <c r="D330" s="66">
        <v>1</v>
      </c>
      <c r="E330" s="156">
        <v>12</v>
      </c>
      <c r="G330" s="240"/>
      <c r="H330" s="229"/>
      <c r="J330" s="232"/>
    </row>
    <row r="331" spans="1:10" s="54" customFormat="1" ht="15.75" customHeight="1">
      <c r="A331" s="233"/>
      <c r="B331" s="214" t="s">
        <v>283</v>
      </c>
      <c r="C331" s="66" t="s">
        <v>13</v>
      </c>
      <c r="D331" s="66">
        <v>1</v>
      </c>
      <c r="E331" s="156">
        <v>38</v>
      </c>
      <c r="G331" s="240"/>
      <c r="H331" s="229"/>
      <c r="J331" s="232"/>
    </row>
    <row r="332" spans="1:10" s="54" customFormat="1" ht="15.75" customHeight="1">
      <c r="A332" s="233"/>
      <c r="B332" s="212" t="s">
        <v>277</v>
      </c>
      <c r="C332" s="66" t="s">
        <v>13</v>
      </c>
      <c r="D332" s="66">
        <v>1</v>
      </c>
      <c r="E332" s="156">
        <v>10</v>
      </c>
      <c r="G332" s="240"/>
      <c r="H332" s="229"/>
      <c r="J332" s="232"/>
    </row>
    <row r="333" spans="1:10" s="54" customFormat="1" ht="15.75" customHeight="1">
      <c r="A333" s="233"/>
      <c r="B333" s="185" t="s">
        <v>284</v>
      </c>
      <c r="C333" s="66" t="s">
        <v>13</v>
      </c>
      <c r="D333" s="66">
        <v>1</v>
      </c>
      <c r="E333" s="156">
        <v>51</v>
      </c>
      <c r="G333" s="240"/>
      <c r="H333" s="229"/>
      <c r="J333" s="232"/>
    </row>
    <row r="334" spans="1:10" s="54" customFormat="1" ht="15.75" customHeight="1">
      <c r="A334" s="233"/>
      <c r="B334" s="63" t="s">
        <v>192</v>
      </c>
      <c r="C334" s="66"/>
      <c r="D334" s="66"/>
      <c r="E334" s="125">
        <f>E335</f>
        <v>3</v>
      </c>
      <c r="G334" s="240"/>
      <c r="H334" s="229"/>
      <c r="J334" s="232"/>
    </row>
    <row r="335" spans="1:10" s="54" customFormat="1" ht="15.75" customHeight="1">
      <c r="A335" s="233"/>
      <c r="B335" s="248" t="s">
        <v>285</v>
      </c>
      <c r="C335" s="66" t="s">
        <v>13</v>
      </c>
      <c r="D335" s="66">
        <v>1</v>
      </c>
      <c r="E335" s="156">
        <v>3</v>
      </c>
      <c r="G335" s="240"/>
      <c r="H335" s="229"/>
      <c r="J335" s="232"/>
    </row>
    <row r="336" spans="1:10" s="54" customFormat="1" ht="15.75" customHeight="1">
      <c r="A336" s="233"/>
      <c r="B336" s="249" t="s">
        <v>128</v>
      </c>
      <c r="C336" s="66"/>
      <c r="D336" s="66"/>
      <c r="E336" s="187">
        <f>E337+E338</f>
        <v>931</v>
      </c>
      <c r="G336" s="240"/>
      <c r="H336" s="229"/>
      <c r="J336" s="232"/>
    </row>
    <row r="337" spans="1:61" s="6" customFormat="1" ht="15.75" customHeight="1">
      <c r="A337" s="235"/>
      <c r="B337" s="250" t="s">
        <v>286</v>
      </c>
      <c r="C337" s="209" t="s">
        <v>13</v>
      </c>
      <c r="D337" s="209">
        <v>1</v>
      </c>
      <c r="E337" s="227">
        <f>800+26+30</f>
        <v>856</v>
      </c>
      <c r="G337" s="251"/>
      <c r="H337" s="5"/>
      <c r="J337" s="1"/>
    </row>
    <row r="338" spans="1:61" s="6" customFormat="1" ht="15.75" customHeight="1">
      <c r="A338" s="235"/>
      <c r="B338" s="106" t="s">
        <v>287</v>
      </c>
      <c r="C338" s="66" t="s">
        <v>13</v>
      </c>
      <c r="D338" s="66">
        <v>1</v>
      </c>
      <c r="E338" s="175">
        <v>75</v>
      </c>
      <c r="G338" s="251"/>
      <c r="H338" s="5"/>
      <c r="J338" s="1"/>
    </row>
    <row r="339" spans="1:61" s="255" customFormat="1" ht="15.75" customHeight="1">
      <c r="A339" s="252"/>
      <c r="B339" s="253" t="s">
        <v>288</v>
      </c>
      <c r="C339" s="405"/>
      <c r="D339" s="406"/>
      <c r="E339" s="254">
        <f>E340+E341+E470+E517+E519</f>
        <v>36840.5</v>
      </c>
      <c r="G339" s="46"/>
      <c r="H339" s="256"/>
      <c r="I339" s="87"/>
      <c r="J339" s="88"/>
      <c r="K339" s="48"/>
      <c r="L339" s="87"/>
      <c r="M339" s="48"/>
      <c r="N339" s="48"/>
      <c r="O339" s="48"/>
      <c r="P339" s="87"/>
      <c r="Q339" s="87"/>
      <c r="R339" s="87"/>
      <c r="S339" s="87"/>
      <c r="T339" s="87"/>
      <c r="U339" s="87"/>
      <c r="V339" s="87"/>
      <c r="W339" s="87"/>
      <c r="X339" s="87"/>
      <c r="Y339" s="87"/>
      <c r="Z339" s="87"/>
      <c r="AA339" s="87"/>
      <c r="AB339" s="87"/>
      <c r="AC339" s="87"/>
      <c r="AD339" s="87"/>
      <c r="AE339" s="87"/>
      <c r="AF339" s="87"/>
      <c r="AG339" s="87"/>
      <c r="AH339" s="87"/>
      <c r="AI339" s="87"/>
      <c r="AJ339" s="87"/>
      <c r="AK339" s="87"/>
      <c r="AL339" s="87"/>
      <c r="AM339" s="87"/>
      <c r="AN339" s="87"/>
      <c r="AO339" s="87"/>
      <c r="AP339" s="87"/>
      <c r="AQ339" s="87"/>
      <c r="AR339" s="87"/>
      <c r="AS339" s="87"/>
      <c r="AT339" s="87"/>
      <c r="AU339" s="87"/>
      <c r="AV339" s="87"/>
      <c r="AW339" s="87"/>
      <c r="AX339" s="87"/>
      <c r="AY339" s="87"/>
      <c r="AZ339" s="87"/>
      <c r="BA339" s="87"/>
      <c r="BB339" s="87"/>
      <c r="BC339" s="87"/>
      <c r="BD339" s="87"/>
      <c r="BE339" s="87"/>
      <c r="BF339" s="87"/>
      <c r="BG339" s="87"/>
      <c r="BH339" s="87"/>
      <c r="BI339" s="87"/>
    </row>
    <row r="340" spans="1:61" s="54" customFormat="1" ht="15.75" customHeight="1">
      <c r="A340" s="257" t="s">
        <v>289</v>
      </c>
      <c r="B340" s="258"/>
      <c r="C340" s="259"/>
      <c r="D340" s="259"/>
      <c r="E340" s="172">
        <v>0</v>
      </c>
      <c r="G340" s="46"/>
      <c r="H340" s="49"/>
    </row>
    <row r="341" spans="1:61" s="54" customFormat="1" ht="15.75" customHeight="1">
      <c r="A341" s="257" t="s">
        <v>14</v>
      </c>
      <c r="B341" s="260"/>
      <c r="C341" s="259"/>
      <c r="D341" s="259"/>
      <c r="E341" s="172">
        <f>E342+E448</f>
        <v>22686.5</v>
      </c>
      <c r="G341" s="46"/>
      <c r="H341" s="49"/>
      <c r="K341" s="55"/>
      <c r="L341" s="55"/>
      <c r="M341" s="55"/>
    </row>
    <row r="342" spans="1:61" s="54" customFormat="1" ht="18" customHeight="1">
      <c r="A342" s="261"/>
      <c r="B342" s="262" t="s">
        <v>290</v>
      </c>
      <c r="C342" s="127" t="s">
        <v>291</v>
      </c>
      <c r="D342" s="263"/>
      <c r="E342" s="263">
        <f>E343+E367+E430+E402+E396+E390+E445+E400+E386</f>
        <v>22519.5</v>
      </c>
      <c r="G342" s="46"/>
      <c r="H342" s="49"/>
      <c r="I342" s="55"/>
      <c r="K342" s="55"/>
      <c r="L342" s="55"/>
      <c r="M342" s="55"/>
      <c r="O342" s="48"/>
    </row>
    <row r="343" spans="1:61" s="54" customFormat="1" ht="18" customHeight="1">
      <c r="A343" s="261"/>
      <c r="B343" s="264" t="s">
        <v>292</v>
      </c>
      <c r="C343" s="265"/>
      <c r="D343" s="265"/>
      <c r="E343" s="266">
        <f>SUM(E344:E366)</f>
        <v>7123</v>
      </c>
      <c r="G343" s="46"/>
      <c r="H343" s="49"/>
      <c r="I343" s="55"/>
      <c r="K343" s="55"/>
      <c r="L343" s="55"/>
      <c r="M343" s="55"/>
      <c r="O343" s="48"/>
    </row>
    <row r="344" spans="1:61" s="54" customFormat="1" ht="18" customHeight="1">
      <c r="A344" s="261"/>
      <c r="B344" s="236" t="s">
        <v>293</v>
      </c>
      <c r="C344" s="66" t="s">
        <v>13</v>
      </c>
      <c r="D344" s="267">
        <v>1</v>
      </c>
      <c r="E344" s="175">
        <v>120</v>
      </c>
      <c r="G344" s="46"/>
      <c r="H344" s="49"/>
      <c r="I344" s="55"/>
      <c r="K344" s="55"/>
      <c r="L344" s="55"/>
      <c r="M344" s="55"/>
      <c r="O344" s="48"/>
    </row>
    <row r="345" spans="1:61" s="54" customFormat="1" ht="18" customHeight="1">
      <c r="A345" s="261"/>
      <c r="B345" s="268" t="s">
        <v>294</v>
      </c>
      <c r="C345" s="66" t="s">
        <v>13</v>
      </c>
      <c r="D345" s="267">
        <v>1</v>
      </c>
      <c r="E345" s="175">
        <v>40</v>
      </c>
      <c r="G345" s="46"/>
      <c r="H345" s="49"/>
      <c r="I345" s="55"/>
      <c r="K345" s="55"/>
      <c r="L345" s="55"/>
      <c r="M345" s="55"/>
      <c r="O345" s="48"/>
    </row>
    <row r="346" spans="1:61" s="54" customFormat="1" ht="18" customHeight="1">
      <c r="A346" s="261"/>
      <c r="B346" s="268" t="s">
        <v>295</v>
      </c>
      <c r="C346" s="66" t="s">
        <v>13</v>
      </c>
      <c r="D346" s="267">
        <v>1</v>
      </c>
      <c r="E346" s="175">
        <v>35</v>
      </c>
      <c r="G346" s="46"/>
      <c r="H346" s="49"/>
      <c r="I346" s="55"/>
      <c r="K346" s="55"/>
      <c r="L346" s="55"/>
      <c r="M346" s="55"/>
      <c r="O346" s="48"/>
    </row>
    <row r="347" spans="1:61" s="54" customFormat="1">
      <c r="A347" s="261"/>
      <c r="B347" s="268" t="s">
        <v>296</v>
      </c>
      <c r="C347" s="66" t="s">
        <v>13</v>
      </c>
      <c r="D347" s="267">
        <v>1</v>
      </c>
      <c r="E347" s="175">
        <v>69</v>
      </c>
      <c r="G347" s="46"/>
      <c r="H347" s="49"/>
      <c r="I347" s="55"/>
      <c r="K347" s="55"/>
      <c r="L347" s="55"/>
      <c r="M347" s="55"/>
      <c r="O347" s="48"/>
    </row>
    <row r="348" spans="1:61" s="54" customFormat="1">
      <c r="A348" s="261"/>
      <c r="B348" s="236" t="s">
        <v>297</v>
      </c>
      <c r="C348" s="66" t="s">
        <v>13</v>
      </c>
      <c r="D348" s="267">
        <v>1</v>
      </c>
      <c r="E348" s="175">
        <v>200</v>
      </c>
      <c r="G348" s="46"/>
      <c r="H348" s="49"/>
      <c r="I348" s="55"/>
      <c r="K348" s="55"/>
      <c r="L348" s="55"/>
      <c r="M348" s="55"/>
      <c r="O348" s="48"/>
    </row>
    <row r="349" spans="1:61" s="54" customFormat="1">
      <c r="A349" s="261"/>
      <c r="B349" s="236" t="s">
        <v>298</v>
      </c>
      <c r="C349" s="66" t="s">
        <v>13</v>
      </c>
      <c r="D349" s="267">
        <v>1</v>
      </c>
      <c r="E349" s="175">
        <v>156</v>
      </c>
      <c r="G349" s="46"/>
      <c r="H349" s="49"/>
      <c r="I349" s="55"/>
      <c r="K349" s="55"/>
      <c r="L349" s="55"/>
      <c r="M349" s="55"/>
      <c r="O349" s="48"/>
    </row>
    <row r="350" spans="1:61" s="54" customFormat="1" ht="18" customHeight="1">
      <c r="A350" s="261"/>
      <c r="B350" s="236" t="s">
        <v>299</v>
      </c>
      <c r="C350" s="66" t="s">
        <v>13</v>
      </c>
      <c r="D350" s="267">
        <v>2</v>
      </c>
      <c r="E350" s="175">
        <v>134</v>
      </c>
      <c r="G350" s="46"/>
      <c r="H350" s="49"/>
      <c r="I350" s="55"/>
      <c r="K350" s="55"/>
      <c r="L350" s="55"/>
      <c r="M350" s="55"/>
      <c r="O350" s="48"/>
    </row>
    <row r="351" spans="1:61" s="54" customFormat="1" ht="18" customHeight="1">
      <c r="A351" s="261"/>
      <c r="B351" s="236" t="s">
        <v>300</v>
      </c>
      <c r="C351" s="66" t="s">
        <v>13</v>
      </c>
      <c r="D351" s="267">
        <v>1</v>
      </c>
      <c r="E351" s="175">
        <v>256</v>
      </c>
      <c r="G351" s="46"/>
      <c r="H351" s="49"/>
      <c r="I351" s="55"/>
      <c r="K351" s="55"/>
      <c r="L351" s="55"/>
      <c r="M351" s="55"/>
      <c r="O351" s="48"/>
    </row>
    <row r="352" spans="1:61" s="54" customFormat="1" ht="18" customHeight="1">
      <c r="A352" s="261"/>
      <c r="B352" s="236" t="s">
        <v>301</v>
      </c>
      <c r="C352" s="66" t="s">
        <v>13</v>
      </c>
      <c r="D352" s="267">
        <v>1</v>
      </c>
      <c r="E352" s="175">
        <v>100</v>
      </c>
      <c r="G352" s="46"/>
      <c r="H352" s="49"/>
      <c r="I352" s="55"/>
      <c r="K352" s="55"/>
      <c r="L352" s="55"/>
      <c r="M352" s="55"/>
      <c r="O352" s="48"/>
    </row>
    <row r="353" spans="1:15" s="54" customFormat="1" ht="18" customHeight="1">
      <c r="A353" s="261"/>
      <c r="B353" s="236" t="s">
        <v>302</v>
      </c>
      <c r="C353" s="66" t="s">
        <v>13</v>
      </c>
      <c r="D353" s="267">
        <v>2</v>
      </c>
      <c r="E353" s="175">
        <v>54</v>
      </c>
      <c r="G353" s="46"/>
      <c r="H353" s="49"/>
      <c r="I353" s="55"/>
      <c r="K353" s="55"/>
      <c r="L353" s="55"/>
      <c r="M353" s="55"/>
      <c r="O353" s="48"/>
    </row>
    <row r="354" spans="1:15" s="54" customFormat="1" ht="18" customHeight="1">
      <c r="A354" s="261"/>
      <c r="B354" s="236" t="s">
        <v>303</v>
      </c>
      <c r="C354" s="66" t="s">
        <v>13</v>
      </c>
      <c r="D354" s="267">
        <v>2</v>
      </c>
      <c r="E354" s="175">
        <v>700</v>
      </c>
      <c r="G354" s="46"/>
      <c r="H354" s="49"/>
      <c r="I354" s="55"/>
      <c r="K354" s="55"/>
      <c r="L354" s="55"/>
      <c r="M354" s="55"/>
      <c r="O354" s="48"/>
    </row>
    <row r="355" spans="1:15" s="54" customFormat="1" ht="18" customHeight="1">
      <c r="A355" s="261"/>
      <c r="B355" s="236" t="s">
        <v>304</v>
      </c>
      <c r="C355" s="66" t="s">
        <v>13</v>
      </c>
      <c r="D355" s="267">
        <v>1</v>
      </c>
      <c r="E355" s="175">
        <v>25</v>
      </c>
      <c r="G355" s="46"/>
      <c r="H355" s="49"/>
      <c r="I355" s="55"/>
      <c r="K355" s="55"/>
      <c r="L355" s="55"/>
      <c r="M355" s="55"/>
      <c r="O355" s="48"/>
    </row>
    <row r="356" spans="1:15" s="54" customFormat="1" ht="18" customHeight="1">
      <c r="A356" s="261"/>
      <c r="B356" s="269" t="s">
        <v>305</v>
      </c>
      <c r="C356" s="66" t="s">
        <v>13</v>
      </c>
      <c r="D356" s="267">
        <v>1</v>
      </c>
      <c r="E356" s="175">
        <v>100</v>
      </c>
      <c r="G356" s="46"/>
      <c r="H356" s="49"/>
      <c r="I356" s="55"/>
      <c r="K356" s="55"/>
      <c r="L356" s="55"/>
      <c r="M356" s="55"/>
      <c r="O356" s="48"/>
    </row>
    <row r="357" spans="1:15" s="54" customFormat="1" ht="18" customHeight="1">
      <c r="A357" s="261"/>
      <c r="B357" s="269" t="s">
        <v>306</v>
      </c>
      <c r="C357" s="66" t="s">
        <v>13</v>
      </c>
      <c r="D357" s="267">
        <v>15</v>
      </c>
      <c r="E357" s="175">
        <v>22</v>
      </c>
      <c r="G357" s="46"/>
      <c r="H357" s="49"/>
      <c r="I357" s="55"/>
      <c r="K357" s="55"/>
      <c r="L357" s="55"/>
      <c r="M357" s="55"/>
      <c r="O357" s="48"/>
    </row>
    <row r="358" spans="1:15" s="54" customFormat="1" ht="18" customHeight="1">
      <c r="A358" s="261"/>
      <c r="B358" s="269" t="s">
        <v>307</v>
      </c>
      <c r="C358" s="66" t="s">
        <v>13</v>
      </c>
      <c r="D358" s="267">
        <v>1</v>
      </c>
      <c r="E358" s="175">
        <v>6</v>
      </c>
      <c r="G358" s="46"/>
      <c r="H358" s="49"/>
      <c r="I358" s="55"/>
      <c r="K358" s="55"/>
      <c r="L358" s="55"/>
      <c r="M358" s="55"/>
      <c r="O358" s="48"/>
    </row>
    <row r="359" spans="1:15" s="54" customFormat="1">
      <c r="A359" s="261"/>
      <c r="B359" s="269" t="s">
        <v>308</v>
      </c>
      <c r="C359" s="66" t="s">
        <v>13</v>
      </c>
      <c r="D359" s="66">
        <v>1</v>
      </c>
      <c r="E359" s="175">
        <v>5000</v>
      </c>
      <c r="G359" s="46"/>
      <c r="H359" s="49"/>
      <c r="I359" s="55"/>
      <c r="K359" s="55"/>
      <c r="L359" s="55"/>
      <c r="M359" s="55"/>
      <c r="O359" s="48"/>
    </row>
    <row r="360" spans="1:15" s="54" customFormat="1">
      <c r="A360" s="261"/>
      <c r="B360" s="269" t="s">
        <v>309</v>
      </c>
      <c r="C360" s="66" t="s">
        <v>13</v>
      </c>
      <c r="D360" s="66">
        <v>1</v>
      </c>
      <c r="E360" s="175">
        <v>4</v>
      </c>
      <c r="G360" s="46"/>
      <c r="H360" s="49"/>
      <c r="I360" s="55"/>
      <c r="K360" s="55"/>
      <c r="L360" s="55"/>
      <c r="M360" s="55"/>
      <c r="O360" s="48"/>
    </row>
    <row r="361" spans="1:15" s="54" customFormat="1">
      <c r="A361" s="261"/>
      <c r="B361" s="269" t="s">
        <v>310</v>
      </c>
      <c r="C361" s="66" t="s">
        <v>13</v>
      </c>
      <c r="D361" s="66">
        <v>1</v>
      </c>
      <c r="E361" s="175">
        <v>34</v>
      </c>
      <c r="G361" s="46"/>
      <c r="H361" s="49"/>
      <c r="I361" s="55"/>
      <c r="K361" s="55"/>
      <c r="L361" s="55"/>
      <c r="M361" s="55"/>
      <c r="O361" s="48"/>
    </row>
    <row r="362" spans="1:15" s="54" customFormat="1">
      <c r="A362" s="261"/>
      <c r="B362" s="269" t="s">
        <v>311</v>
      </c>
      <c r="C362" s="66" t="s">
        <v>13</v>
      </c>
      <c r="D362" s="66">
        <v>1</v>
      </c>
      <c r="E362" s="175">
        <v>8</v>
      </c>
      <c r="G362" s="46"/>
      <c r="H362" s="49"/>
      <c r="I362" s="55"/>
      <c r="K362" s="55"/>
      <c r="L362" s="55"/>
      <c r="M362" s="55"/>
      <c r="O362" s="48"/>
    </row>
    <row r="363" spans="1:15" s="54" customFormat="1">
      <c r="A363" s="261"/>
      <c r="B363" s="269" t="s">
        <v>312</v>
      </c>
      <c r="C363" s="66" t="s">
        <v>13</v>
      </c>
      <c r="D363" s="66">
        <v>1</v>
      </c>
      <c r="E363" s="175">
        <v>12</v>
      </c>
      <c r="G363" s="46"/>
      <c r="H363" s="49"/>
      <c r="I363" s="55"/>
      <c r="K363" s="55"/>
      <c r="L363" s="55"/>
      <c r="M363" s="55"/>
      <c r="O363" s="48"/>
    </row>
    <row r="364" spans="1:15" s="54" customFormat="1">
      <c r="A364" s="261"/>
      <c r="B364" s="269" t="s">
        <v>313</v>
      </c>
      <c r="C364" s="66" t="s">
        <v>13</v>
      </c>
      <c r="D364" s="66">
        <v>1</v>
      </c>
      <c r="E364" s="175">
        <v>10</v>
      </c>
      <c r="G364" s="46"/>
      <c r="H364" s="49"/>
      <c r="I364" s="55"/>
      <c r="K364" s="55"/>
      <c r="L364" s="55"/>
      <c r="M364" s="55"/>
      <c r="O364" s="48"/>
    </row>
    <row r="365" spans="1:15" s="54" customFormat="1">
      <c r="A365" s="261"/>
      <c r="B365" s="269" t="s">
        <v>314</v>
      </c>
      <c r="C365" s="66" t="s">
        <v>13</v>
      </c>
      <c r="D365" s="66">
        <v>1</v>
      </c>
      <c r="E365" s="175">
        <v>5</v>
      </c>
      <c r="G365" s="46"/>
      <c r="H365" s="49"/>
      <c r="I365" s="55"/>
      <c r="K365" s="55"/>
      <c r="L365" s="55"/>
      <c r="M365" s="55"/>
      <c r="O365" s="48"/>
    </row>
    <row r="366" spans="1:15" s="54" customFormat="1">
      <c r="A366" s="261"/>
      <c r="B366" s="86" t="s">
        <v>315</v>
      </c>
      <c r="C366" s="66" t="s">
        <v>13</v>
      </c>
      <c r="D366" s="66">
        <v>1</v>
      </c>
      <c r="E366" s="175">
        <v>33</v>
      </c>
      <c r="G366" s="46"/>
      <c r="H366" s="49"/>
      <c r="I366" s="55"/>
      <c r="K366" s="55"/>
      <c r="L366" s="55"/>
      <c r="M366" s="55"/>
      <c r="O366" s="48"/>
    </row>
    <row r="367" spans="1:15" s="54" customFormat="1" ht="15.75" customHeight="1">
      <c r="A367" s="270"/>
      <c r="B367" s="271" t="s">
        <v>316</v>
      </c>
      <c r="C367" s="66"/>
      <c r="D367" s="66"/>
      <c r="E367" s="187">
        <f>SUM(E368:E385)</f>
        <v>4543</v>
      </c>
      <c r="G367" s="46"/>
      <c r="H367" s="261"/>
      <c r="I367" s="87"/>
      <c r="K367" s="87"/>
      <c r="L367" s="87"/>
      <c r="M367" s="272"/>
      <c r="N367" s="118"/>
      <c r="O367" s="48"/>
    </row>
    <row r="368" spans="1:15" s="54" customFormat="1" ht="15" customHeight="1">
      <c r="A368" s="270"/>
      <c r="B368" s="269" t="s">
        <v>317</v>
      </c>
      <c r="C368" s="66" t="s">
        <v>13</v>
      </c>
      <c r="D368" s="66">
        <v>1</v>
      </c>
      <c r="E368" s="175">
        <v>179</v>
      </c>
      <c r="G368" s="46"/>
      <c r="H368" s="46"/>
      <c r="I368" s="46"/>
      <c r="J368" s="46"/>
      <c r="K368" s="87"/>
      <c r="L368" s="87"/>
      <c r="M368" s="272"/>
      <c r="N368" s="118"/>
      <c r="O368" s="87"/>
    </row>
    <row r="369" spans="1:15" s="54" customFormat="1" ht="15" customHeight="1">
      <c r="A369" s="270"/>
      <c r="B369" s="269" t="s">
        <v>318</v>
      </c>
      <c r="C369" s="66" t="s">
        <v>13</v>
      </c>
      <c r="D369" s="66">
        <v>1</v>
      </c>
      <c r="E369" s="175">
        <v>22</v>
      </c>
      <c r="G369" s="46"/>
      <c r="H369" s="46"/>
      <c r="I369" s="46"/>
      <c r="J369" s="46"/>
      <c r="K369" s="87"/>
      <c r="L369" s="87"/>
      <c r="M369" s="272"/>
      <c r="N369" s="118"/>
      <c r="O369" s="87"/>
    </row>
    <row r="370" spans="1:15" s="54" customFormat="1" ht="15" customHeight="1">
      <c r="A370" s="270"/>
      <c r="B370" s="269" t="s">
        <v>319</v>
      </c>
      <c r="C370" s="66" t="s">
        <v>13</v>
      </c>
      <c r="D370" s="66">
        <v>1</v>
      </c>
      <c r="E370" s="175">
        <v>16</v>
      </c>
      <c r="G370" s="46"/>
      <c r="H370" s="46"/>
      <c r="I370" s="46"/>
      <c r="J370" s="46"/>
      <c r="K370" s="87"/>
      <c r="L370" s="87"/>
      <c r="M370" s="272"/>
      <c r="N370" s="118"/>
      <c r="O370" s="87"/>
    </row>
    <row r="371" spans="1:15" s="54" customFormat="1" ht="15" customHeight="1">
      <c r="A371" s="270"/>
      <c r="B371" s="269" t="s">
        <v>320</v>
      </c>
      <c r="C371" s="66" t="s">
        <v>13</v>
      </c>
      <c r="D371" s="66">
        <v>1</v>
      </c>
      <c r="E371" s="175">
        <v>16</v>
      </c>
      <c r="G371" s="46"/>
      <c r="H371" s="46"/>
      <c r="I371" s="46"/>
      <c r="J371" s="46"/>
      <c r="K371" s="87"/>
      <c r="L371" s="87"/>
      <c r="M371" s="272"/>
      <c r="N371" s="118"/>
      <c r="O371" s="87"/>
    </row>
    <row r="372" spans="1:15" s="54" customFormat="1" ht="15" customHeight="1">
      <c r="A372" s="270"/>
      <c r="B372" s="269" t="s">
        <v>321</v>
      </c>
      <c r="C372" s="66" t="s">
        <v>13</v>
      </c>
      <c r="D372" s="66">
        <v>1</v>
      </c>
      <c r="E372" s="175">
        <v>18</v>
      </c>
      <c r="G372" s="46"/>
      <c r="H372" s="46"/>
      <c r="I372" s="46"/>
      <c r="J372" s="46"/>
      <c r="K372" s="87"/>
      <c r="L372" s="87"/>
      <c r="M372" s="272"/>
      <c r="N372" s="118"/>
      <c r="O372" s="87"/>
    </row>
    <row r="373" spans="1:15" s="54" customFormat="1" ht="15" customHeight="1">
      <c r="A373" s="270"/>
      <c r="B373" s="269" t="s">
        <v>322</v>
      </c>
      <c r="C373" s="66" t="s">
        <v>13</v>
      </c>
      <c r="D373" s="66">
        <v>1</v>
      </c>
      <c r="E373" s="175">
        <v>3</v>
      </c>
      <c r="G373" s="46"/>
      <c r="H373" s="46"/>
      <c r="I373" s="46"/>
      <c r="J373" s="46"/>
      <c r="K373" s="87"/>
      <c r="L373" s="87"/>
      <c r="M373" s="272"/>
      <c r="N373" s="118"/>
      <c r="O373" s="87"/>
    </row>
    <row r="374" spans="1:15" s="54" customFormat="1" ht="15" customHeight="1">
      <c r="A374" s="270"/>
      <c r="B374" s="269" t="s">
        <v>323</v>
      </c>
      <c r="C374" s="66" t="s">
        <v>13</v>
      </c>
      <c r="D374" s="66">
        <v>8</v>
      </c>
      <c r="E374" s="175">
        <v>92</v>
      </c>
      <c r="G374" s="46"/>
      <c r="H374" s="46"/>
      <c r="I374" s="46"/>
      <c r="J374" s="46"/>
      <c r="K374" s="87"/>
      <c r="L374" s="87"/>
      <c r="M374" s="272"/>
      <c r="N374" s="118"/>
      <c r="O374" s="87"/>
    </row>
    <row r="375" spans="1:15" s="54" customFormat="1" ht="15" customHeight="1">
      <c r="A375" s="270"/>
      <c r="B375" s="269" t="s">
        <v>323</v>
      </c>
      <c r="C375" s="66" t="s">
        <v>13</v>
      </c>
      <c r="D375" s="66">
        <v>2</v>
      </c>
      <c r="E375" s="175">
        <v>33</v>
      </c>
      <c r="G375" s="46"/>
      <c r="H375" s="46"/>
      <c r="I375" s="46"/>
      <c r="J375" s="46"/>
      <c r="K375" s="87"/>
      <c r="L375" s="87"/>
      <c r="M375" s="272"/>
      <c r="N375" s="118"/>
      <c r="O375" s="87"/>
    </row>
    <row r="376" spans="1:15" s="54" customFormat="1" ht="15" customHeight="1">
      <c r="A376" s="270"/>
      <c r="B376" s="269" t="s">
        <v>324</v>
      </c>
      <c r="C376" s="66" t="s">
        <v>13</v>
      </c>
      <c r="D376" s="66">
        <v>1</v>
      </c>
      <c r="E376" s="175">
        <v>130</v>
      </c>
      <c r="G376" s="46"/>
      <c r="H376" s="46"/>
      <c r="I376" s="46"/>
      <c r="J376" s="46"/>
      <c r="K376" s="87"/>
      <c r="L376" s="87"/>
      <c r="M376" s="272"/>
      <c r="N376" s="118"/>
      <c r="O376" s="87"/>
    </row>
    <row r="377" spans="1:15" s="54" customFormat="1" ht="15" customHeight="1">
      <c r="A377" s="270"/>
      <c r="B377" s="269" t="s">
        <v>325</v>
      </c>
      <c r="C377" s="66" t="s">
        <v>13</v>
      </c>
      <c r="D377" s="66">
        <v>1</v>
      </c>
      <c r="E377" s="175">
        <v>800</v>
      </c>
      <c r="G377" s="46"/>
      <c r="H377" s="46"/>
      <c r="I377" s="46"/>
      <c r="J377" s="46"/>
      <c r="K377" s="87"/>
      <c r="L377" s="87"/>
      <c r="M377" s="272"/>
      <c r="N377" s="118"/>
      <c r="O377" s="87"/>
    </row>
    <row r="378" spans="1:15" s="54" customFormat="1" ht="15" customHeight="1">
      <c r="A378" s="270"/>
      <c r="B378" s="269" t="s">
        <v>326</v>
      </c>
      <c r="C378" s="66" t="s">
        <v>13</v>
      </c>
      <c r="D378" s="66">
        <v>1</v>
      </c>
      <c r="E378" s="175">
        <v>600</v>
      </c>
      <c r="G378" s="46"/>
      <c r="H378" s="46"/>
      <c r="I378" s="46"/>
      <c r="J378" s="46"/>
      <c r="K378" s="87"/>
      <c r="L378" s="87"/>
      <c r="M378" s="272"/>
      <c r="N378" s="118"/>
      <c r="O378" s="87"/>
    </row>
    <row r="379" spans="1:15" s="54" customFormat="1" ht="15" customHeight="1">
      <c r="A379" s="270"/>
      <c r="B379" s="269" t="s">
        <v>327</v>
      </c>
      <c r="C379" s="66" t="s">
        <v>13</v>
      </c>
      <c r="D379" s="66">
        <v>1</v>
      </c>
      <c r="E379" s="175">
        <v>60</v>
      </c>
      <c r="G379" s="46"/>
      <c r="H379" s="46"/>
      <c r="I379" s="46"/>
      <c r="J379" s="46"/>
      <c r="K379" s="87"/>
      <c r="L379" s="87"/>
      <c r="M379" s="272"/>
      <c r="N379" s="118"/>
      <c r="O379" s="87"/>
    </row>
    <row r="380" spans="1:15" s="54" customFormat="1" ht="15" customHeight="1">
      <c r="A380" s="270"/>
      <c r="B380" s="269" t="s">
        <v>328</v>
      </c>
      <c r="C380" s="66" t="s">
        <v>13</v>
      </c>
      <c r="D380" s="66">
        <v>1</v>
      </c>
      <c r="E380" s="175">
        <v>8.5</v>
      </c>
      <c r="G380" s="46"/>
      <c r="H380" s="46"/>
      <c r="I380" s="46"/>
      <c r="J380" s="46"/>
      <c r="K380" s="87"/>
      <c r="L380" s="87"/>
      <c r="M380" s="272"/>
      <c r="N380" s="118"/>
      <c r="O380" s="87"/>
    </row>
    <row r="381" spans="1:15" s="54" customFormat="1" ht="15" customHeight="1">
      <c r="A381" s="270"/>
      <c r="B381" s="269" t="s">
        <v>329</v>
      </c>
      <c r="C381" s="66" t="s">
        <v>13</v>
      </c>
      <c r="D381" s="66">
        <v>2</v>
      </c>
      <c r="E381" s="175">
        <v>9</v>
      </c>
      <c r="G381" s="46"/>
      <c r="H381" s="46"/>
      <c r="I381" s="46"/>
      <c r="J381" s="46"/>
      <c r="K381" s="87"/>
      <c r="L381" s="87"/>
      <c r="M381" s="272"/>
      <c r="N381" s="118"/>
      <c r="O381" s="87"/>
    </row>
    <row r="382" spans="1:15" s="54" customFormat="1" ht="15" customHeight="1">
      <c r="A382" s="270"/>
      <c r="B382" s="269" t="s">
        <v>330</v>
      </c>
      <c r="C382" s="66" t="s">
        <v>13</v>
      </c>
      <c r="D382" s="66">
        <v>2</v>
      </c>
      <c r="E382" s="175">
        <v>11</v>
      </c>
      <c r="G382" s="46"/>
      <c r="H382" s="46"/>
      <c r="I382" s="46"/>
      <c r="J382" s="46"/>
      <c r="K382" s="87"/>
      <c r="L382" s="87"/>
      <c r="M382" s="272"/>
      <c r="N382" s="118"/>
      <c r="O382" s="87"/>
    </row>
    <row r="383" spans="1:15" s="54" customFormat="1" ht="15" customHeight="1">
      <c r="A383" s="270"/>
      <c r="B383" s="269" t="s">
        <v>331</v>
      </c>
      <c r="C383" s="66" t="s">
        <v>13</v>
      </c>
      <c r="D383" s="66">
        <v>2</v>
      </c>
      <c r="E383" s="175">
        <v>7</v>
      </c>
      <c r="G383" s="46"/>
      <c r="H383" s="46"/>
      <c r="I383" s="46"/>
      <c r="J383" s="46"/>
      <c r="K383" s="87"/>
      <c r="L383" s="87"/>
      <c r="M383" s="272"/>
      <c r="N383" s="118"/>
      <c r="O383" s="87"/>
    </row>
    <row r="384" spans="1:15" s="54" customFormat="1" ht="15" customHeight="1">
      <c r="A384" s="270"/>
      <c r="B384" s="269" t="s">
        <v>332</v>
      </c>
      <c r="C384" s="66" t="s">
        <v>13</v>
      </c>
      <c r="D384" s="66">
        <v>1</v>
      </c>
      <c r="E384" s="175">
        <v>38.5</v>
      </c>
      <c r="G384" s="46"/>
      <c r="H384" s="46"/>
      <c r="I384" s="46"/>
      <c r="J384" s="46"/>
      <c r="K384" s="87"/>
      <c r="L384" s="87"/>
      <c r="M384" s="272"/>
      <c r="N384" s="118"/>
      <c r="O384" s="87"/>
    </row>
    <row r="385" spans="1:15" s="6" customFormat="1" ht="15" customHeight="1">
      <c r="A385" s="12"/>
      <c r="B385" s="273" t="s">
        <v>333</v>
      </c>
      <c r="C385" s="209" t="s">
        <v>13</v>
      </c>
      <c r="D385" s="209">
        <v>1</v>
      </c>
      <c r="E385" s="227">
        <v>2500</v>
      </c>
      <c r="G385" s="24"/>
      <c r="H385" s="24"/>
      <c r="I385" s="24"/>
      <c r="J385" s="24"/>
      <c r="K385" s="10"/>
      <c r="L385" s="10"/>
      <c r="M385" s="11"/>
      <c r="N385" s="274"/>
      <c r="O385" s="10"/>
    </row>
    <row r="386" spans="1:15" s="54" customFormat="1" ht="15" customHeight="1">
      <c r="A386" s="270"/>
      <c r="B386" s="95" t="s">
        <v>334</v>
      </c>
      <c r="C386" s="66"/>
      <c r="D386" s="66"/>
      <c r="E386" s="180">
        <f>SUM(E387:E389)</f>
        <v>62.5</v>
      </c>
      <c r="G386" s="46"/>
      <c r="H386" s="46"/>
      <c r="I386" s="46"/>
      <c r="J386" s="46"/>
      <c r="K386" s="87"/>
      <c r="L386" s="87"/>
      <c r="M386" s="272"/>
      <c r="N386" s="118"/>
      <c r="O386" s="87"/>
    </row>
    <row r="387" spans="1:15" s="54" customFormat="1" ht="15" customHeight="1">
      <c r="A387" s="270"/>
      <c r="B387" s="145" t="s">
        <v>335</v>
      </c>
      <c r="C387" s="66" t="s">
        <v>13</v>
      </c>
      <c r="D387" s="66">
        <v>1</v>
      </c>
      <c r="E387" s="175">
        <f>50-4.25</f>
        <v>45.75</v>
      </c>
      <c r="G387" s="46"/>
      <c r="H387" s="46"/>
      <c r="I387" s="46"/>
      <c r="J387" s="46"/>
      <c r="K387" s="87"/>
      <c r="L387" s="87"/>
      <c r="M387" s="272"/>
      <c r="N387" s="118"/>
      <c r="O387" s="87"/>
    </row>
    <row r="388" spans="1:15" s="54" customFormat="1" ht="15" customHeight="1">
      <c r="A388" s="270"/>
      <c r="B388" s="86" t="s">
        <v>336</v>
      </c>
      <c r="C388" s="66" t="s">
        <v>13</v>
      </c>
      <c r="D388" s="66">
        <v>1</v>
      </c>
      <c r="E388" s="175">
        <v>7</v>
      </c>
      <c r="G388" s="46"/>
      <c r="H388" s="46"/>
      <c r="I388" s="46"/>
      <c r="J388" s="46"/>
      <c r="K388" s="87"/>
      <c r="L388" s="87"/>
      <c r="M388" s="272"/>
      <c r="N388" s="118"/>
      <c r="O388" s="87"/>
    </row>
    <row r="389" spans="1:15" s="54" customFormat="1" ht="15" customHeight="1">
      <c r="A389" s="270"/>
      <c r="B389" s="86" t="s">
        <v>337</v>
      </c>
      <c r="C389" s="66" t="s">
        <v>13</v>
      </c>
      <c r="D389" s="66">
        <v>3</v>
      </c>
      <c r="E389" s="175">
        <f>12.5-2.75</f>
        <v>9.75</v>
      </c>
      <c r="G389" s="46"/>
      <c r="H389" s="46"/>
      <c r="I389" s="46"/>
      <c r="J389" s="46"/>
      <c r="K389" s="87"/>
      <c r="L389" s="87"/>
      <c r="M389" s="272"/>
      <c r="N389" s="118"/>
      <c r="O389" s="87"/>
    </row>
    <row r="390" spans="1:15" s="54" customFormat="1" ht="15.75" customHeight="1">
      <c r="A390" s="275"/>
      <c r="B390" s="276" t="s">
        <v>338</v>
      </c>
      <c r="C390" s="66"/>
      <c r="D390" s="79"/>
      <c r="E390" s="187">
        <f>SUM(E391:E395)</f>
        <v>129</v>
      </c>
      <c r="G390" s="46"/>
      <c r="H390" s="229"/>
      <c r="I390" s="277"/>
      <c r="K390" s="87"/>
      <c r="L390" s="87"/>
      <c r="M390" s="272"/>
      <c r="N390" s="118"/>
      <c r="O390" s="87"/>
    </row>
    <row r="391" spans="1:15" s="54" customFormat="1" ht="15.75" customHeight="1">
      <c r="A391" s="275"/>
      <c r="B391" s="278" t="s">
        <v>339</v>
      </c>
      <c r="C391" s="66" t="s">
        <v>13</v>
      </c>
      <c r="D391" s="90">
        <v>2</v>
      </c>
      <c r="E391" s="175">
        <v>45</v>
      </c>
      <c r="G391" s="46"/>
      <c r="H391" s="229"/>
      <c r="I391" s="277"/>
      <c r="K391" s="87"/>
      <c r="L391" s="87"/>
      <c r="M391" s="272"/>
      <c r="N391" s="118"/>
      <c r="O391" s="87"/>
    </row>
    <row r="392" spans="1:15" s="54" customFormat="1" ht="15.75" customHeight="1">
      <c r="A392" s="275"/>
      <c r="B392" s="278" t="s">
        <v>340</v>
      </c>
      <c r="C392" s="66" t="s">
        <v>13</v>
      </c>
      <c r="D392" s="90">
        <v>1</v>
      </c>
      <c r="E392" s="175">
        <v>7</v>
      </c>
      <c r="G392" s="46"/>
      <c r="H392" s="229"/>
      <c r="I392" s="277"/>
      <c r="K392" s="87"/>
      <c r="L392" s="87"/>
      <c r="M392" s="272"/>
      <c r="N392" s="118"/>
      <c r="O392" s="87"/>
    </row>
    <row r="393" spans="1:15" s="54" customFormat="1" ht="15.75" customHeight="1">
      <c r="A393" s="275"/>
      <c r="B393" s="279" t="s">
        <v>341</v>
      </c>
      <c r="C393" s="66" t="s">
        <v>13</v>
      </c>
      <c r="D393" s="90">
        <v>2</v>
      </c>
      <c r="E393" s="175">
        <v>54</v>
      </c>
      <c r="G393" s="46"/>
      <c r="H393" s="229"/>
      <c r="I393" s="277"/>
      <c r="K393" s="87"/>
      <c r="L393" s="87"/>
      <c r="M393" s="272"/>
      <c r="N393" s="118"/>
      <c r="O393" s="87"/>
    </row>
    <row r="394" spans="1:15" s="54" customFormat="1" ht="15.75" customHeight="1">
      <c r="A394" s="275"/>
      <c r="B394" s="145" t="s">
        <v>342</v>
      </c>
      <c r="C394" s="66" t="s">
        <v>13</v>
      </c>
      <c r="D394" s="90">
        <v>1</v>
      </c>
      <c r="E394" s="280">
        <v>10</v>
      </c>
      <c r="G394" s="46"/>
      <c r="H394" s="229"/>
      <c r="I394" s="277"/>
      <c r="K394" s="87"/>
      <c r="L394" s="87"/>
      <c r="M394" s="272"/>
      <c r="N394" s="118"/>
      <c r="O394" s="87"/>
    </row>
    <row r="395" spans="1:15" s="54" customFormat="1" ht="15.75" customHeight="1">
      <c r="A395" s="275"/>
      <c r="B395" s="145" t="s">
        <v>343</v>
      </c>
      <c r="C395" s="66" t="s">
        <v>13</v>
      </c>
      <c r="D395" s="90">
        <v>1</v>
      </c>
      <c r="E395" s="281">
        <v>13</v>
      </c>
      <c r="G395" s="46"/>
      <c r="H395" s="229"/>
      <c r="I395" s="277"/>
      <c r="K395" s="87"/>
      <c r="L395" s="87"/>
      <c r="M395" s="272"/>
      <c r="N395" s="118"/>
      <c r="O395" s="87"/>
    </row>
    <row r="396" spans="1:15" s="232" customFormat="1" ht="15.75" customHeight="1">
      <c r="A396" s="282"/>
      <c r="B396" s="283" t="s">
        <v>344</v>
      </c>
      <c r="C396" s="116"/>
      <c r="D396" s="284"/>
      <c r="E396" s="180">
        <f>SUM(E397:E399)</f>
        <v>156</v>
      </c>
      <c r="G396" s="285"/>
      <c r="H396" s="229"/>
      <c r="I396" s="286"/>
      <c r="K396" s="287"/>
      <c r="L396" s="287"/>
      <c r="M396" s="288"/>
      <c r="N396" s="256"/>
      <c r="O396" s="287"/>
    </row>
    <row r="397" spans="1:15" s="54" customFormat="1" ht="16.5" customHeight="1">
      <c r="A397" s="275"/>
      <c r="B397" s="289" t="s">
        <v>345</v>
      </c>
      <c r="C397" s="99" t="s">
        <v>13</v>
      </c>
      <c r="D397" s="290">
        <v>1</v>
      </c>
      <c r="E397" s="222">
        <v>31</v>
      </c>
      <c r="G397" s="46"/>
      <c r="H397" s="229"/>
      <c r="I397" s="277"/>
      <c r="K397" s="87"/>
      <c r="L397" s="87"/>
      <c r="M397" s="272"/>
      <c r="N397" s="118"/>
      <c r="O397" s="87"/>
    </row>
    <row r="398" spans="1:15" s="54" customFormat="1" ht="15.75" customHeight="1">
      <c r="A398" s="275"/>
      <c r="B398" s="85" t="s">
        <v>346</v>
      </c>
      <c r="C398" s="99" t="s">
        <v>13</v>
      </c>
      <c r="D398" s="122">
        <v>1</v>
      </c>
      <c r="E398" s="222">
        <v>122</v>
      </c>
      <c r="G398" s="46"/>
      <c r="H398" s="229"/>
      <c r="I398" s="277"/>
      <c r="K398" s="87"/>
      <c r="L398" s="87"/>
      <c r="M398" s="272"/>
      <c r="N398" s="118"/>
      <c r="O398" s="87"/>
    </row>
    <row r="399" spans="1:15" s="54" customFormat="1" ht="15.75" customHeight="1">
      <c r="A399" s="275"/>
      <c r="B399" s="85" t="s">
        <v>347</v>
      </c>
      <c r="C399" s="99" t="s">
        <v>13</v>
      </c>
      <c r="D399" s="291">
        <v>1</v>
      </c>
      <c r="E399" s="222">
        <v>3</v>
      </c>
      <c r="G399" s="46"/>
      <c r="H399" s="229"/>
      <c r="I399" s="277"/>
      <c r="K399" s="87"/>
      <c r="L399" s="87"/>
      <c r="M399" s="272"/>
      <c r="N399" s="118"/>
      <c r="O399" s="87"/>
    </row>
    <row r="400" spans="1:15" s="54" customFormat="1" ht="15.75" customHeight="1">
      <c r="A400" s="275"/>
      <c r="B400" s="130" t="s">
        <v>348</v>
      </c>
      <c r="C400" s="99"/>
      <c r="D400" s="291"/>
      <c r="E400" s="180">
        <f>SUM(E401:E401)</f>
        <v>36</v>
      </c>
      <c r="G400" s="46"/>
      <c r="H400" s="229"/>
      <c r="I400" s="277"/>
      <c r="K400" s="87"/>
      <c r="L400" s="87"/>
      <c r="M400" s="272"/>
      <c r="N400" s="118"/>
      <c r="O400" s="87"/>
    </row>
    <row r="401" spans="1:15" s="54" customFormat="1" ht="15.75" customHeight="1">
      <c r="A401" s="275"/>
      <c r="B401" s="185" t="s">
        <v>349</v>
      </c>
      <c r="C401" s="66" t="s">
        <v>13</v>
      </c>
      <c r="D401" s="122">
        <v>1</v>
      </c>
      <c r="E401" s="222">
        <v>36</v>
      </c>
      <c r="G401" s="46"/>
      <c r="H401" s="229"/>
      <c r="I401" s="277"/>
      <c r="K401" s="87"/>
      <c r="L401" s="87"/>
      <c r="M401" s="272"/>
      <c r="N401" s="118"/>
      <c r="O401" s="87"/>
    </row>
    <row r="402" spans="1:15" s="54" customFormat="1" ht="15.75" customHeight="1">
      <c r="A402" s="275"/>
      <c r="B402" s="292" t="s">
        <v>350</v>
      </c>
      <c r="C402" s="66"/>
      <c r="D402" s="293"/>
      <c r="E402" s="187">
        <f>SUM(E403:E429)</f>
        <v>8236</v>
      </c>
      <c r="G402" s="46"/>
      <c r="H402" s="229"/>
      <c r="I402" s="277"/>
      <c r="K402" s="87"/>
      <c r="L402" s="87"/>
      <c r="M402" s="272"/>
      <c r="N402" s="118"/>
      <c r="O402" s="87"/>
    </row>
    <row r="403" spans="1:15" s="54" customFormat="1" ht="15.75" customHeight="1">
      <c r="A403" s="275"/>
      <c r="B403" s="105" t="s">
        <v>351</v>
      </c>
      <c r="C403" s="66" t="s">
        <v>13</v>
      </c>
      <c r="D403" s="90">
        <v>4</v>
      </c>
      <c r="E403" s="175">
        <v>16</v>
      </c>
      <c r="G403" s="46"/>
      <c r="H403" s="229"/>
      <c r="I403" s="277"/>
      <c r="K403" s="87"/>
      <c r="L403" s="87"/>
      <c r="M403" s="272"/>
      <c r="N403" s="118"/>
      <c r="O403" s="87"/>
    </row>
    <row r="404" spans="1:15" s="54" customFormat="1" ht="15.75" customHeight="1">
      <c r="A404" s="275"/>
      <c r="B404" s="294" t="s">
        <v>352</v>
      </c>
      <c r="C404" s="66" t="s">
        <v>13</v>
      </c>
      <c r="D404" s="90">
        <v>1</v>
      </c>
      <c r="E404" s="175">
        <f>36-36</f>
        <v>0</v>
      </c>
      <c r="G404" s="46"/>
      <c r="H404" s="229"/>
      <c r="I404" s="277"/>
      <c r="K404" s="87"/>
      <c r="L404" s="87"/>
      <c r="M404" s="272"/>
      <c r="N404" s="118"/>
      <c r="O404" s="87"/>
    </row>
    <row r="405" spans="1:15" s="54" customFormat="1" ht="15.75" customHeight="1">
      <c r="A405" s="275"/>
      <c r="B405" s="106" t="s">
        <v>353</v>
      </c>
      <c r="C405" s="66" t="s">
        <v>13</v>
      </c>
      <c r="D405" s="90">
        <v>1</v>
      </c>
      <c r="E405" s="175">
        <v>37</v>
      </c>
      <c r="G405" s="46"/>
      <c r="H405" s="229"/>
      <c r="I405" s="277"/>
      <c r="K405" s="87"/>
      <c r="L405" s="87"/>
      <c r="M405" s="272"/>
      <c r="N405" s="118"/>
      <c r="O405" s="87"/>
    </row>
    <row r="406" spans="1:15" s="54" customFormat="1" ht="15.75" customHeight="1">
      <c r="A406" s="275"/>
      <c r="B406" s="120" t="s">
        <v>354</v>
      </c>
      <c r="C406" s="66" t="s">
        <v>13</v>
      </c>
      <c r="D406" s="90">
        <v>2</v>
      </c>
      <c r="E406" s="175">
        <f>12+10</f>
        <v>22</v>
      </c>
      <c r="G406" s="46"/>
      <c r="H406" s="229"/>
      <c r="I406" s="277"/>
      <c r="K406" s="87"/>
      <c r="L406" s="87"/>
      <c r="M406" s="272"/>
      <c r="N406" s="118"/>
      <c r="O406" s="87"/>
    </row>
    <row r="407" spans="1:15" s="54" customFormat="1" ht="15.75" customHeight="1">
      <c r="A407" s="275"/>
      <c r="B407" s="295" t="s">
        <v>355</v>
      </c>
      <c r="C407" s="66" t="s">
        <v>13</v>
      </c>
      <c r="D407" s="90">
        <v>1</v>
      </c>
      <c r="E407" s="175">
        <v>26</v>
      </c>
      <c r="G407" s="46"/>
      <c r="H407" s="229"/>
      <c r="I407" s="277"/>
      <c r="K407" s="87"/>
      <c r="L407" s="87"/>
      <c r="M407" s="272"/>
      <c r="N407" s="118"/>
      <c r="O407" s="87"/>
    </row>
    <row r="408" spans="1:15" s="54" customFormat="1" ht="15.75" customHeight="1">
      <c r="A408" s="275"/>
      <c r="B408" s="177" t="s">
        <v>356</v>
      </c>
      <c r="C408" s="66" t="s">
        <v>13</v>
      </c>
      <c r="D408" s="90">
        <v>1</v>
      </c>
      <c r="E408" s="175">
        <v>2047</v>
      </c>
      <c r="G408" s="46"/>
      <c r="H408" s="229"/>
      <c r="I408" s="277"/>
      <c r="K408" s="87"/>
      <c r="L408" s="87"/>
      <c r="M408" s="272"/>
      <c r="N408" s="118"/>
      <c r="O408" s="87"/>
    </row>
    <row r="409" spans="1:15" s="54" customFormat="1" ht="15.75" customHeight="1">
      <c r="A409" s="275"/>
      <c r="B409" s="177" t="s">
        <v>357</v>
      </c>
      <c r="C409" s="66" t="s">
        <v>13</v>
      </c>
      <c r="D409" s="90">
        <v>1</v>
      </c>
      <c r="E409" s="175">
        <v>1700</v>
      </c>
      <c r="G409" s="46"/>
      <c r="H409" s="229"/>
      <c r="I409" s="277"/>
      <c r="K409" s="87"/>
      <c r="L409" s="87"/>
      <c r="M409" s="272"/>
      <c r="N409" s="118"/>
      <c r="O409" s="87"/>
    </row>
    <row r="410" spans="1:15" s="54" customFormat="1" ht="15.75" customHeight="1">
      <c r="A410" s="275"/>
      <c r="B410" s="177" t="s">
        <v>358</v>
      </c>
      <c r="C410" s="66" t="s">
        <v>13</v>
      </c>
      <c r="D410" s="90">
        <v>1</v>
      </c>
      <c r="E410" s="175">
        <v>708</v>
      </c>
      <c r="G410" s="46"/>
      <c r="H410" s="229"/>
      <c r="I410" s="277"/>
      <c r="K410" s="87"/>
      <c r="L410" s="87"/>
      <c r="M410" s="272"/>
      <c r="N410" s="118"/>
      <c r="O410" s="87"/>
    </row>
    <row r="411" spans="1:15" s="54" customFormat="1" ht="15.75" customHeight="1">
      <c r="A411" s="275"/>
      <c r="B411" s="177" t="s">
        <v>359</v>
      </c>
      <c r="C411" s="66" t="s">
        <v>13</v>
      </c>
      <c r="D411" s="90">
        <v>1</v>
      </c>
      <c r="E411" s="175">
        <v>687</v>
      </c>
      <c r="G411" s="46"/>
      <c r="H411" s="229"/>
      <c r="I411" s="277"/>
      <c r="K411" s="87"/>
      <c r="L411" s="87"/>
      <c r="M411" s="272"/>
      <c r="N411" s="118"/>
      <c r="O411" s="87"/>
    </row>
    <row r="412" spans="1:15" s="54" customFormat="1" ht="15.75" customHeight="1">
      <c r="A412" s="275"/>
      <c r="B412" s="237" t="s">
        <v>360</v>
      </c>
      <c r="C412" s="66" t="s">
        <v>13</v>
      </c>
      <c r="D412" s="90">
        <v>1</v>
      </c>
      <c r="E412" s="175">
        <v>560</v>
      </c>
      <c r="G412" s="46"/>
      <c r="H412" s="229"/>
      <c r="I412" s="277"/>
      <c r="K412" s="87"/>
      <c r="L412" s="87"/>
      <c r="M412" s="272"/>
      <c r="N412" s="118"/>
      <c r="O412" s="87"/>
    </row>
    <row r="413" spans="1:15" s="54" customFormat="1" ht="15.75" customHeight="1">
      <c r="A413" s="275"/>
      <c r="B413" s="177" t="s">
        <v>361</v>
      </c>
      <c r="C413" s="66" t="s">
        <v>13</v>
      </c>
      <c r="D413" s="90">
        <v>1</v>
      </c>
      <c r="E413" s="175">
        <v>335</v>
      </c>
      <c r="G413" s="46"/>
      <c r="H413" s="229"/>
      <c r="I413" s="277"/>
      <c r="K413" s="87"/>
      <c r="L413" s="87"/>
      <c r="M413" s="272"/>
      <c r="N413" s="118"/>
      <c r="O413" s="87"/>
    </row>
    <row r="414" spans="1:15" s="54" customFormat="1" ht="15.75" customHeight="1">
      <c r="A414" s="275"/>
      <c r="B414" s="177" t="s">
        <v>362</v>
      </c>
      <c r="C414" s="66" t="s">
        <v>13</v>
      </c>
      <c r="D414" s="90">
        <v>1</v>
      </c>
      <c r="E414" s="175">
        <v>275</v>
      </c>
      <c r="G414" s="46"/>
      <c r="H414" s="229"/>
      <c r="I414" s="277"/>
      <c r="K414" s="87"/>
      <c r="L414" s="87"/>
      <c r="M414" s="272"/>
      <c r="N414" s="118"/>
      <c r="O414" s="87"/>
    </row>
    <row r="415" spans="1:15" s="54" customFormat="1" ht="15.75" customHeight="1">
      <c r="A415" s="275"/>
      <c r="B415" s="177" t="s">
        <v>363</v>
      </c>
      <c r="C415" s="66" t="s">
        <v>13</v>
      </c>
      <c r="D415" s="90">
        <v>1</v>
      </c>
      <c r="E415" s="175">
        <v>284</v>
      </c>
      <c r="G415" s="46"/>
      <c r="H415" s="229"/>
      <c r="I415" s="277"/>
      <c r="K415" s="87"/>
      <c r="L415" s="87"/>
      <c r="M415" s="272"/>
      <c r="N415" s="118"/>
      <c r="O415" s="87"/>
    </row>
    <row r="416" spans="1:15" s="54" customFormat="1" ht="15.75" customHeight="1">
      <c r="A416" s="275"/>
      <c r="B416" s="177" t="s">
        <v>364</v>
      </c>
      <c r="C416" s="66" t="s">
        <v>13</v>
      </c>
      <c r="D416" s="90">
        <v>1</v>
      </c>
      <c r="E416" s="175">
        <v>268</v>
      </c>
      <c r="G416" s="46"/>
      <c r="H416" s="229"/>
      <c r="I416" s="277"/>
      <c r="K416" s="87"/>
      <c r="L416" s="87"/>
      <c r="M416" s="272"/>
      <c r="N416" s="118"/>
      <c r="O416" s="87"/>
    </row>
    <row r="417" spans="1:61" s="54" customFormat="1" ht="15.75" customHeight="1">
      <c r="A417" s="275"/>
      <c r="B417" s="177" t="s">
        <v>365</v>
      </c>
      <c r="C417" s="66" t="s">
        <v>13</v>
      </c>
      <c r="D417" s="90">
        <v>3</v>
      </c>
      <c r="E417" s="175">
        <v>167</v>
      </c>
      <c r="G417" s="46"/>
      <c r="H417" s="229"/>
      <c r="I417" s="277"/>
      <c r="K417" s="87"/>
      <c r="L417" s="87"/>
      <c r="M417" s="272"/>
      <c r="N417" s="118"/>
      <c r="O417" s="87"/>
    </row>
    <row r="418" spans="1:61" s="54" customFormat="1" ht="15.75" customHeight="1">
      <c r="A418" s="275"/>
      <c r="B418" s="177" t="s">
        <v>366</v>
      </c>
      <c r="C418" s="66" t="s">
        <v>13</v>
      </c>
      <c r="D418" s="90">
        <v>1</v>
      </c>
      <c r="E418" s="175">
        <v>134</v>
      </c>
      <c r="G418" s="46"/>
      <c r="H418" s="229"/>
      <c r="I418" s="277"/>
      <c r="K418" s="87"/>
      <c r="L418" s="87"/>
      <c r="M418" s="272"/>
      <c r="N418" s="118"/>
      <c r="O418" s="87"/>
    </row>
    <row r="419" spans="1:61" s="54" customFormat="1" ht="15.75" customHeight="1">
      <c r="A419" s="275"/>
      <c r="B419" s="177" t="s">
        <v>367</v>
      </c>
      <c r="C419" s="66" t="s">
        <v>13</v>
      </c>
      <c r="D419" s="90">
        <v>1</v>
      </c>
      <c r="E419" s="175">
        <v>269</v>
      </c>
      <c r="G419" s="46"/>
      <c r="H419" s="229"/>
      <c r="I419" s="277"/>
      <c r="K419" s="87"/>
      <c r="L419" s="87"/>
      <c r="M419" s="272"/>
      <c r="N419" s="118"/>
      <c r="O419" s="87"/>
    </row>
    <row r="420" spans="1:61" s="54" customFormat="1" ht="15.75" customHeight="1">
      <c r="A420" s="275"/>
      <c r="B420" s="237" t="s">
        <v>368</v>
      </c>
      <c r="C420" s="66" t="s">
        <v>13</v>
      </c>
      <c r="D420" s="90">
        <v>1</v>
      </c>
      <c r="E420" s="175">
        <v>115</v>
      </c>
      <c r="G420" s="46"/>
      <c r="H420" s="229"/>
      <c r="I420" s="277"/>
      <c r="K420" s="87"/>
      <c r="L420" s="87"/>
      <c r="M420" s="272"/>
      <c r="N420" s="118"/>
      <c r="O420" s="87"/>
    </row>
    <row r="421" spans="1:61" s="54" customFormat="1" ht="15.75" customHeight="1">
      <c r="A421" s="275"/>
      <c r="B421" s="237" t="s">
        <v>369</v>
      </c>
      <c r="C421" s="66" t="s">
        <v>13</v>
      </c>
      <c r="D421" s="90">
        <v>1</v>
      </c>
      <c r="E421" s="175">
        <v>153</v>
      </c>
      <c r="G421" s="46"/>
      <c r="H421" s="229"/>
      <c r="I421" s="277"/>
      <c r="K421" s="87"/>
      <c r="L421" s="87"/>
      <c r="M421" s="272"/>
      <c r="N421" s="118"/>
      <c r="O421" s="87"/>
    </row>
    <row r="422" spans="1:61" s="54" customFormat="1" ht="15.75" customHeight="1">
      <c r="A422" s="275"/>
      <c r="B422" s="237" t="s">
        <v>370</v>
      </c>
      <c r="C422" s="66" t="s">
        <v>13</v>
      </c>
      <c r="D422" s="90">
        <v>1</v>
      </c>
      <c r="E422" s="175">
        <v>180</v>
      </c>
      <c r="G422" s="46"/>
      <c r="H422" s="229"/>
      <c r="I422" s="277"/>
      <c r="K422" s="87"/>
      <c r="L422" s="87"/>
      <c r="M422" s="272"/>
      <c r="N422" s="118"/>
      <c r="O422" s="87"/>
    </row>
    <row r="423" spans="1:61" s="54" customFormat="1" ht="15.75" customHeight="1">
      <c r="A423" s="275"/>
      <c r="B423" s="237" t="s">
        <v>371</v>
      </c>
      <c r="C423" s="66" t="s">
        <v>13</v>
      </c>
      <c r="D423" s="90">
        <v>1</v>
      </c>
      <c r="E423" s="175">
        <v>42</v>
      </c>
      <c r="G423" s="46"/>
      <c r="H423" s="229"/>
      <c r="I423" s="277"/>
      <c r="K423" s="87"/>
      <c r="L423" s="87"/>
      <c r="M423" s="272"/>
      <c r="N423" s="118"/>
      <c r="O423" s="87"/>
    </row>
    <row r="424" spans="1:61" s="54" customFormat="1" ht="15.75" customHeight="1">
      <c r="A424" s="275"/>
      <c r="B424" s="237" t="s">
        <v>355</v>
      </c>
      <c r="C424" s="66" t="s">
        <v>13</v>
      </c>
      <c r="D424" s="90">
        <v>2</v>
      </c>
      <c r="E424" s="175">
        <v>54</v>
      </c>
      <c r="G424" s="46"/>
      <c r="H424" s="229"/>
      <c r="I424" s="277"/>
      <c r="K424" s="87"/>
      <c r="L424" s="87"/>
      <c r="M424" s="272"/>
      <c r="N424" s="118"/>
      <c r="O424" s="87"/>
    </row>
    <row r="425" spans="1:61" s="54" customFormat="1" ht="15.75" customHeight="1">
      <c r="A425" s="275"/>
      <c r="B425" s="237" t="s">
        <v>372</v>
      </c>
      <c r="C425" s="66" t="s">
        <v>13</v>
      </c>
      <c r="D425" s="90">
        <v>1</v>
      </c>
      <c r="E425" s="175">
        <v>28</v>
      </c>
      <c r="G425" s="46"/>
      <c r="H425" s="229"/>
      <c r="I425" s="277"/>
      <c r="K425" s="87"/>
      <c r="L425" s="87"/>
      <c r="M425" s="272"/>
      <c r="N425" s="118"/>
      <c r="O425" s="87"/>
    </row>
    <row r="426" spans="1:61" s="54" customFormat="1" ht="15.75" customHeight="1">
      <c r="A426" s="275"/>
      <c r="B426" s="237" t="s">
        <v>373</v>
      </c>
      <c r="C426" s="66" t="s">
        <v>13</v>
      </c>
      <c r="D426" s="90">
        <v>1</v>
      </c>
      <c r="E426" s="175">
        <v>34</v>
      </c>
      <c r="G426" s="46"/>
      <c r="H426" s="229"/>
      <c r="I426" s="277"/>
      <c r="K426" s="87"/>
      <c r="L426" s="87"/>
      <c r="M426" s="272"/>
      <c r="N426" s="118"/>
      <c r="O426" s="87"/>
    </row>
    <row r="427" spans="1:61" s="54" customFormat="1" ht="15.75" customHeight="1">
      <c r="A427" s="275"/>
      <c r="B427" s="237" t="s">
        <v>374</v>
      </c>
      <c r="C427" s="66" t="s">
        <v>13</v>
      </c>
      <c r="D427" s="90">
        <v>1</v>
      </c>
      <c r="E427" s="175">
        <v>18</v>
      </c>
      <c r="G427" s="46"/>
      <c r="H427" s="229"/>
      <c r="I427" s="277"/>
      <c r="K427" s="87"/>
      <c r="L427" s="87"/>
      <c r="M427" s="272"/>
      <c r="N427" s="118"/>
      <c r="O427" s="87"/>
    </row>
    <row r="428" spans="1:61" s="54" customFormat="1" ht="15.75" customHeight="1">
      <c r="A428" s="275"/>
      <c r="B428" s="106" t="s">
        <v>375</v>
      </c>
      <c r="C428" s="66" t="s">
        <v>13</v>
      </c>
      <c r="D428" s="90">
        <v>2</v>
      </c>
      <c r="E428" s="175">
        <v>36</v>
      </c>
      <c r="G428" s="46"/>
      <c r="H428" s="229"/>
      <c r="I428" s="277"/>
      <c r="K428" s="87"/>
      <c r="L428" s="87"/>
      <c r="M428" s="272"/>
      <c r="N428" s="118"/>
      <c r="O428" s="87"/>
    </row>
    <row r="429" spans="1:61" s="54" customFormat="1" ht="15.75" customHeight="1">
      <c r="A429" s="275"/>
      <c r="B429" s="106" t="s">
        <v>376</v>
      </c>
      <c r="C429" s="66" t="s">
        <v>13</v>
      </c>
      <c r="D429" s="90">
        <v>1</v>
      </c>
      <c r="E429" s="175">
        <v>41</v>
      </c>
      <c r="G429" s="46"/>
      <c r="H429" s="229"/>
      <c r="I429" s="277"/>
      <c r="K429" s="87"/>
      <c r="L429" s="87"/>
      <c r="M429" s="272"/>
      <c r="N429" s="118"/>
      <c r="O429" s="87"/>
    </row>
    <row r="430" spans="1:61" s="54" customFormat="1" ht="15.75" customHeight="1">
      <c r="A430" s="296"/>
      <c r="B430" s="264" t="s">
        <v>377</v>
      </c>
      <c r="C430" s="297"/>
      <c r="D430" s="297"/>
      <c r="E430" s="298">
        <f>SUM(E431:E444)</f>
        <v>1465</v>
      </c>
      <c r="G430" s="46"/>
      <c r="H430" s="229"/>
      <c r="J430" s="55"/>
      <c r="K430" s="87"/>
      <c r="L430" s="87"/>
      <c r="M430" s="272"/>
      <c r="N430" s="118"/>
      <c r="O430" s="299"/>
    </row>
    <row r="431" spans="1:61" s="255" customFormat="1" ht="17.25" customHeight="1">
      <c r="A431" s="275"/>
      <c r="B431" s="167" t="s">
        <v>378</v>
      </c>
      <c r="C431" s="66" t="s">
        <v>13</v>
      </c>
      <c r="D431" s="300">
        <v>1</v>
      </c>
      <c r="E431" s="174">
        <v>213</v>
      </c>
      <c r="F431" s="54"/>
      <c r="G431" s="46"/>
      <c r="H431" s="261"/>
      <c r="I431" s="277"/>
      <c r="J431" s="87"/>
      <c r="K431" s="87"/>
      <c r="L431" s="87"/>
      <c r="M431" s="272"/>
      <c r="N431" s="118"/>
      <c r="O431" s="87"/>
      <c r="P431" s="87"/>
      <c r="Q431" s="87"/>
      <c r="R431" s="87"/>
      <c r="S431" s="87"/>
      <c r="T431" s="87"/>
      <c r="U431" s="87"/>
      <c r="V431" s="87"/>
      <c r="W431" s="87"/>
      <c r="X431" s="87"/>
      <c r="Y431" s="87"/>
      <c r="Z431" s="87"/>
      <c r="AA431" s="87"/>
      <c r="AB431" s="87"/>
      <c r="AC431" s="87"/>
      <c r="AD431" s="87"/>
      <c r="AE431" s="87"/>
      <c r="AF431" s="87"/>
      <c r="AG431" s="87"/>
      <c r="AH431" s="87"/>
      <c r="AI431" s="87"/>
      <c r="AJ431" s="87"/>
      <c r="AK431" s="87"/>
      <c r="AL431" s="87"/>
      <c r="AM431" s="87"/>
      <c r="AN431" s="87"/>
      <c r="AO431" s="87"/>
      <c r="AP431" s="87"/>
      <c r="AQ431" s="87"/>
      <c r="AR431" s="87"/>
      <c r="AS431" s="87"/>
      <c r="AT431" s="87"/>
      <c r="AU431" s="87"/>
      <c r="AV431" s="87"/>
      <c r="AW431" s="87"/>
      <c r="AX431" s="87"/>
      <c r="AY431" s="87"/>
      <c r="AZ431" s="87"/>
      <c r="BA431" s="87"/>
      <c r="BB431" s="87"/>
      <c r="BC431" s="87"/>
      <c r="BD431" s="87"/>
      <c r="BE431" s="87"/>
      <c r="BF431" s="87"/>
      <c r="BG431" s="87"/>
      <c r="BH431" s="87"/>
      <c r="BI431" s="87"/>
    </row>
    <row r="432" spans="1:61" s="255" customFormat="1" ht="15.75" customHeight="1">
      <c r="A432" s="275"/>
      <c r="B432" s="301" t="s">
        <v>379</v>
      </c>
      <c r="C432" s="66" t="s">
        <v>13</v>
      </c>
      <c r="D432" s="300">
        <v>1</v>
      </c>
      <c r="E432" s="175">
        <v>200</v>
      </c>
      <c r="F432" s="54"/>
      <c r="G432" s="46"/>
      <c r="H432" s="261"/>
      <c r="I432" s="277"/>
      <c r="J432" s="87"/>
      <c r="K432" s="87"/>
      <c r="L432" s="87"/>
      <c r="M432" s="272"/>
      <c r="N432" s="118"/>
      <c r="O432" s="87"/>
      <c r="P432" s="87"/>
      <c r="Q432" s="87"/>
      <c r="R432" s="87"/>
      <c r="S432" s="87"/>
      <c r="T432" s="87"/>
      <c r="U432" s="87"/>
      <c r="V432" s="87"/>
      <c r="W432" s="87"/>
      <c r="X432" s="87"/>
      <c r="Y432" s="87"/>
      <c r="Z432" s="87"/>
      <c r="AA432" s="87"/>
      <c r="AB432" s="87"/>
      <c r="AC432" s="87"/>
      <c r="AD432" s="87"/>
      <c r="AE432" s="87"/>
      <c r="AF432" s="87"/>
      <c r="AG432" s="87"/>
      <c r="AH432" s="87"/>
      <c r="AI432" s="87"/>
      <c r="AJ432" s="87"/>
      <c r="AK432" s="87"/>
      <c r="AL432" s="87"/>
      <c r="AM432" s="87"/>
      <c r="AN432" s="87"/>
      <c r="AO432" s="87"/>
      <c r="AP432" s="87"/>
      <c r="AQ432" s="87"/>
      <c r="AR432" s="87"/>
      <c r="AS432" s="87"/>
      <c r="AT432" s="87"/>
      <c r="AU432" s="87"/>
      <c r="AV432" s="87"/>
      <c r="AW432" s="87"/>
      <c r="AX432" s="87"/>
      <c r="AY432" s="87"/>
      <c r="AZ432" s="87"/>
      <c r="BA432" s="87"/>
      <c r="BB432" s="87"/>
      <c r="BC432" s="87"/>
      <c r="BD432" s="87"/>
      <c r="BE432" s="87"/>
      <c r="BF432" s="87"/>
      <c r="BG432" s="87"/>
      <c r="BH432" s="87"/>
      <c r="BI432" s="87"/>
    </row>
    <row r="433" spans="1:61" s="255" customFormat="1" ht="15.75" customHeight="1">
      <c r="A433" s="275"/>
      <c r="B433" s="294" t="s">
        <v>380</v>
      </c>
      <c r="C433" s="66" t="s">
        <v>13</v>
      </c>
      <c r="D433" s="300">
        <v>1</v>
      </c>
      <c r="E433" s="175">
        <v>90</v>
      </c>
      <c r="F433" s="54"/>
      <c r="G433" s="46"/>
      <c r="H433" s="261"/>
      <c r="I433" s="277"/>
      <c r="J433" s="87"/>
      <c r="K433" s="87"/>
      <c r="L433" s="87"/>
      <c r="M433" s="272"/>
      <c r="N433" s="118"/>
      <c r="O433" s="87"/>
      <c r="P433" s="87"/>
      <c r="Q433" s="87"/>
      <c r="R433" s="87"/>
      <c r="S433" s="87"/>
      <c r="T433" s="87"/>
      <c r="U433" s="87"/>
      <c r="V433" s="87"/>
      <c r="W433" s="87"/>
      <c r="X433" s="87"/>
      <c r="Y433" s="87"/>
      <c r="Z433" s="87"/>
      <c r="AA433" s="87"/>
      <c r="AB433" s="87"/>
      <c r="AC433" s="87"/>
      <c r="AD433" s="87"/>
      <c r="AE433" s="87"/>
      <c r="AF433" s="87"/>
      <c r="AG433" s="87"/>
      <c r="AH433" s="87"/>
      <c r="AI433" s="87"/>
      <c r="AJ433" s="87"/>
      <c r="AK433" s="87"/>
      <c r="AL433" s="87"/>
      <c r="AM433" s="87"/>
      <c r="AN433" s="87"/>
      <c r="AO433" s="87"/>
      <c r="AP433" s="87"/>
      <c r="AQ433" s="87"/>
      <c r="AR433" s="87"/>
      <c r="AS433" s="87"/>
      <c r="AT433" s="87"/>
      <c r="AU433" s="87"/>
      <c r="AV433" s="87"/>
      <c r="AW433" s="87"/>
      <c r="AX433" s="87"/>
      <c r="AY433" s="87"/>
      <c r="AZ433" s="87"/>
      <c r="BA433" s="87"/>
      <c r="BB433" s="87"/>
      <c r="BC433" s="87"/>
      <c r="BD433" s="87"/>
      <c r="BE433" s="87"/>
      <c r="BF433" s="87"/>
      <c r="BG433" s="87"/>
      <c r="BH433" s="87"/>
      <c r="BI433" s="87"/>
    </row>
    <row r="434" spans="1:61" s="255" customFormat="1" ht="15.75" customHeight="1">
      <c r="A434" s="275"/>
      <c r="B434" s="301" t="s">
        <v>381</v>
      </c>
      <c r="C434" s="66" t="s">
        <v>13</v>
      </c>
      <c r="D434" s="300">
        <v>200</v>
      </c>
      <c r="E434" s="175">
        <v>700</v>
      </c>
      <c r="F434" s="54"/>
      <c r="G434" s="46"/>
      <c r="H434" s="261"/>
      <c r="I434" s="277"/>
      <c r="J434" s="87"/>
      <c r="K434" s="87"/>
      <c r="L434" s="87"/>
      <c r="M434" s="272"/>
      <c r="N434" s="118"/>
      <c r="O434" s="87"/>
      <c r="P434" s="87"/>
      <c r="Q434" s="87"/>
      <c r="R434" s="87"/>
      <c r="S434" s="87"/>
      <c r="T434" s="87"/>
      <c r="U434" s="87"/>
      <c r="V434" s="87"/>
      <c r="W434" s="87"/>
      <c r="X434" s="87"/>
      <c r="Y434" s="87"/>
      <c r="Z434" s="87"/>
      <c r="AA434" s="87"/>
      <c r="AB434" s="87"/>
      <c r="AC434" s="87"/>
      <c r="AD434" s="87"/>
      <c r="AE434" s="87"/>
      <c r="AF434" s="87"/>
      <c r="AG434" s="87"/>
      <c r="AH434" s="87"/>
      <c r="AI434" s="87"/>
      <c r="AJ434" s="87"/>
      <c r="AK434" s="87"/>
      <c r="AL434" s="87"/>
      <c r="AM434" s="87"/>
      <c r="AN434" s="87"/>
      <c r="AO434" s="87"/>
      <c r="AP434" s="87"/>
      <c r="AQ434" s="87"/>
      <c r="AR434" s="87"/>
      <c r="AS434" s="87"/>
      <c r="AT434" s="87"/>
      <c r="AU434" s="87"/>
      <c r="AV434" s="87"/>
      <c r="AW434" s="87"/>
      <c r="AX434" s="87"/>
      <c r="AY434" s="87"/>
      <c r="AZ434" s="87"/>
      <c r="BA434" s="87"/>
      <c r="BB434" s="87"/>
      <c r="BC434" s="87"/>
      <c r="BD434" s="87"/>
      <c r="BE434" s="87"/>
      <c r="BF434" s="87"/>
      <c r="BG434" s="87"/>
      <c r="BH434" s="87"/>
      <c r="BI434" s="87"/>
    </row>
    <row r="435" spans="1:61" s="255" customFormat="1" ht="15.75" customHeight="1">
      <c r="A435" s="275"/>
      <c r="B435" s="301" t="s">
        <v>382</v>
      </c>
      <c r="C435" s="66" t="s">
        <v>13</v>
      </c>
      <c r="D435" s="300">
        <v>1</v>
      </c>
      <c r="E435" s="175">
        <v>10</v>
      </c>
      <c r="F435" s="54"/>
      <c r="G435" s="46"/>
      <c r="H435" s="261"/>
      <c r="I435" s="277"/>
      <c r="J435" s="87"/>
      <c r="K435" s="87"/>
      <c r="L435" s="87"/>
      <c r="M435" s="272"/>
      <c r="N435" s="118"/>
      <c r="O435" s="87"/>
      <c r="P435" s="87"/>
      <c r="Q435" s="87"/>
      <c r="R435" s="87"/>
      <c r="S435" s="87"/>
      <c r="T435" s="87"/>
      <c r="U435" s="87"/>
      <c r="V435" s="87"/>
      <c r="W435" s="87"/>
      <c r="X435" s="87"/>
      <c r="Y435" s="87"/>
      <c r="Z435" s="87"/>
      <c r="AA435" s="87"/>
      <c r="AB435" s="87"/>
      <c r="AC435" s="87"/>
      <c r="AD435" s="87"/>
      <c r="AE435" s="87"/>
      <c r="AF435" s="87"/>
      <c r="AG435" s="87"/>
      <c r="AH435" s="87"/>
      <c r="AI435" s="87"/>
      <c r="AJ435" s="87"/>
      <c r="AK435" s="87"/>
      <c r="AL435" s="87"/>
      <c r="AM435" s="87"/>
      <c r="AN435" s="87"/>
      <c r="AO435" s="87"/>
      <c r="AP435" s="87"/>
      <c r="AQ435" s="87"/>
      <c r="AR435" s="87"/>
      <c r="AS435" s="87"/>
      <c r="AT435" s="87"/>
      <c r="AU435" s="87"/>
      <c r="AV435" s="87"/>
      <c r="AW435" s="87"/>
      <c r="AX435" s="87"/>
      <c r="AY435" s="87"/>
      <c r="AZ435" s="87"/>
      <c r="BA435" s="87"/>
      <c r="BB435" s="87"/>
      <c r="BC435" s="87"/>
      <c r="BD435" s="87"/>
      <c r="BE435" s="87"/>
      <c r="BF435" s="87"/>
      <c r="BG435" s="87"/>
      <c r="BH435" s="87"/>
      <c r="BI435" s="87"/>
    </row>
    <row r="436" spans="1:61" s="255" customFormat="1" ht="15.75" customHeight="1">
      <c r="A436" s="275"/>
      <c r="B436" s="167" t="s">
        <v>383</v>
      </c>
      <c r="C436" s="66" t="s">
        <v>13</v>
      </c>
      <c r="D436" s="300">
        <v>1</v>
      </c>
      <c r="E436" s="175">
        <v>5</v>
      </c>
      <c r="F436" s="54"/>
      <c r="G436" s="46"/>
      <c r="H436" s="261"/>
      <c r="I436" s="277"/>
      <c r="J436" s="87"/>
      <c r="K436" s="87"/>
      <c r="L436" s="87"/>
      <c r="M436" s="272"/>
      <c r="N436" s="118"/>
      <c r="O436" s="87"/>
      <c r="P436" s="87"/>
      <c r="Q436" s="87"/>
      <c r="R436" s="87"/>
      <c r="S436" s="87"/>
      <c r="T436" s="87"/>
      <c r="U436" s="87"/>
      <c r="V436" s="87"/>
      <c r="W436" s="87"/>
      <c r="X436" s="87"/>
      <c r="Y436" s="87"/>
      <c r="Z436" s="87"/>
      <c r="AA436" s="87"/>
      <c r="AB436" s="87"/>
      <c r="AC436" s="87"/>
      <c r="AD436" s="87"/>
      <c r="AE436" s="87"/>
      <c r="AF436" s="87"/>
      <c r="AG436" s="87"/>
      <c r="AH436" s="87"/>
      <c r="AI436" s="87"/>
      <c r="AJ436" s="87"/>
      <c r="AK436" s="87"/>
      <c r="AL436" s="87"/>
      <c r="AM436" s="87"/>
      <c r="AN436" s="87"/>
      <c r="AO436" s="87"/>
      <c r="AP436" s="87"/>
      <c r="AQ436" s="87"/>
      <c r="AR436" s="87"/>
      <c r="AS436" s="87"/>
      <c r="AT436" s="87"/>
      <c r="AU436" s="87"/>
      <c r="AV436" s="87"/>
      <c r="AW436" s="87"/>
      <c r="AX436" s="87"/>
      <c r="AY436" s="87"/>
      <c r="AZ436" s="87"/>
      <c r="BA436" s="87"/>
      <c r="BB436" s="87"/>
      <c r="BC436" s="87"/>
      <c r="BD436" s="87"/>
      <c r="BE436" s="87"/>
      <c r="BF436" s="87"/>
      <c r="BG436" s="87"/>
      <c r="BH436" s="87"/>
      <c r="BI436" s="87"/>
    </row>
    <row r="437" spans="1:61" s="255" customFormat="1" ht="15.75" customHeight="1">
      <c r="A437" s="275"/>
      <c r="B437" s="167" t="s">
        <v>384</v>
      </c>
      <c r="C437" s="66" t="s">
        <v>13</v>
      </c>
      <c r="D437" s="300">
        <v>1</v>
      </c>
      <c r="E437" s="175">
        <v>37</v>
      </c>
      <c r="F437" s="54"/>
      <c r="G437" s="46"/>
      <c r="H437" s="261"/>
      <c r="I437" s="277"/>
      <c r="J437" s="87"/>
      <c r="K437" s="87"/>
      <c r="L437" s="87"/>
      <c r="M437" s="272"/>
      <c r="N437" s="118"/>
      <c r="O437" s="87"/>
      <c r="P437" s="87"/>
      <c r="Q437" s="87"/>
      <c r="R437" s="87"/>
      <c r="S437" s="87"/>
      <c r="T437" s="87"/>
      <c r="U437" s="87"/>
      <c r="V437" s="87"/>
      <c r="W437" s="87"/>
      <c r="X437" s="87"/>
      <c r="Y437" s="87"/>
      <c r="Z437" s="87"/>
      <c r="AA437" s="87"/>
      <c r="AB437" s="87"/>
      <c r="AC437" s="87"/>
      <c r="AD437" s="87"/>
      <c r="AE437" s="87"/>
      <c r="AF437" s="87"/>
      <c r="AG437" s="87"/>
      <c r="AH437" s="87"/>
      <c r="AI437" s="87"/>
      <c r="AJ437" s="87"/>
      <c r="AK437" s="87"/>
      <c r="AL437" s="87"/>
      <c r="AM437" s="87"/>
      <c r="AN437" s="87"/>
      <c r="AO437" s="87"/>
      <c r="AP437" s="87"/>
      <c r="AQ437" s="87"/>
      <c r="AR437" s="87"/>
      <c r="AS437" s="87"/>
      <c r="AT437" s="87"/>
      <c r="AU437" s="87"/>
      <c r="AV437" s="87"/>
      <c r="AW437" s="87"/>
      <c r="AX437" s="87"/>
      <c r="AY437" s="87"/>
      <c r="AZ437" s="87"/>
      <c r="BA437" s="87"/>
      <c r="BB437" s="87"/>
      <c r="BC437" s="87"/>
      <c r="BD437" s="87"/>
      <c r="BE437" s="87"/>
      <c r="BF437" s="87"/>
      <c r="BG437" s="87"/>
      <c r="BH437" s="87"/>
      <c r="BI437" s="87"/>
    </row>
    <row r="438" spans="1:61" s="255" customFormat="1" ht="15.75" customHeight="1">
      <c r="A438" s="275"/>
      <c r="B438" s="86" t="s">
        <v>385</v>
      </c>
      <c r="C438" s="66" t="s">
        <v>13</v>
      </c>
      <c r="D438" s="300">
        <v>1</v>
      </c>
      <c r="E438" s="175">
        <v>25</v>
      </c>
      <c r="F438" s="54"/>
      <c r="G438" s="46"/>
      <c r="H438" s="261"/>
      <c r="I438" s="277"/>
      <c r="J438" s="87"/>
      <c r="K438" s="87"/>
      <c r="L438" s="87"/>
      <c r="M438" s="272"/>
      <c r="N438" s="118"/>
      <c r="O438" s="87"/>
      <c r="P438" s="87"/>
      <c r="Q438" s="87"/>
      <c r="R438" s="87"/>
      <c r="S438" s="87"/>
      <c r="T438" s="87"/>
      <c r="U438" s="87"/>
      <c r="V438" s="87"/>
      <c r="W438" s="87"/>
      <c r="X438" s="87"/>
      <c r="Y438" s="87"/>
      <c r="Z438" s="87"/>
      <c r="AA438" s="87"/>
      <c r="AB438" s="87"/>
      <c r="AC438" s="87"/>
      <c r="AD438" s="87"/>
      <c r="AE438" s="87"/>
      <c r="AF438" s="87"/>
      <c r="AG438" s="87"/>
      <c r="AH438" s="87"/>
      <c r="AI438" s="87"/>
      <c r="AJ438" s="87"/>
      <c r="AK438" s="87"/>
      <c r="AL438" s="87"/>
      <c r="AM438" s="87"/>
      <c r="AN438" s="87"/>
      <c r="AO438" s="87"/>
      <c r="AP438" s="87"/>
      <c r="AQ438" s="87"/>
      <c r="AR438" s="87"/>
      <c r="AS438" s="87"/>
      <c r="AT438" s="87"/>
      <c r="AU438" s="87"/>
      <c r="AV438" s="87"/>
      <c r="AW438" s="87"/>
      <c r="AX438" s="87"/>
      <c r="AY438" s="87"/>
      <c r="AZ438" s="87"/>
      <c r="BA438" s="87"/>
      <c r="BB438" s="87"/>
      <c r="BC438" s="87"/>
      <c r="BD438" s="87"/>
      <c r="BE438" s="87"/>
      <c r="BF438" s="87"/>
      <c r="BG438" s="87"/>
      <c r="BH438" s="87"/>
      <c r="BI438" s="87"/>
    </row>
    <row r="439" spans="1:61" s="255" customFormat="1" ht="15.75" customHeight="1">
      <c r="A439" s="275"/>
      <c r="B439" s="167" t="s">
        <v>386</v>
      </c>
      <c r="C439" s="66" t="s">
        <v>13</v>
      </c>
      <c r="D439" s="300">
        <v>1</v>
      </c>
      <c r="E439" s="175">
        <v>50</v>
      </c>
      <c r="F439" s="54"/>
      <c r="G439" s="46"/>
      <c r="H439" s="261"/>
      <c r="I439" s="277"/>
      <c r="J439" s="87"/>
      <c r="K439" s="87"/>
      <c r="L439" s="87"/>
      <c r="M439" s="272"/>
      <c r="N439" s="118"/>
      <c r="O439" s="87"/>
      <c r="P439" s="87"/>
      <c r="Q439" s="87"/>
      <c r="R439" s="87"/>
      <c r="S439" s="87"/>
      <c r="T439" s="87"/>
      <c r="U439" s="87"/>
      <c r="V439" s="87"/>
      <c r="W439" s="87"/>
      <c r="X439" s="87"/>
      <c r="Y439" s="87"/>
      <c r="Z439" s="87"/>
      <c r="AA439" s="87"/>
      <c r="AB439" s="87"/>
      <c r="AC439" s="87"/>
      <c r="AD439" s="87"/>
      <c r="AE439" s="87"/>
      <c r="AF439" s="87"/>
      <c r="AG439" s="87"/>
      <c r="AH439" s="87"/>
      <c r="AI439" s="87"/>
      <c r="AJ439" s="87"/>
      <c r="AK439" s="87"/>
      <c r="AL439" s="87"/>
      <c r="AM439" s="87"/>
      <c r="AN439" s="87"/>
      <c r="AO439" s="87"/>
      <c r="AP439" s="87"/>
      <c r="AQ439" s="87"/>
      <c r="AR439" s="87"/>
      <c r="AS439" s="87"/>
      <c r="AT439" s="87"/>
      <c r="AU439" s="87"/>
      <c r="AV439" s="87"/>
      <c r="AW439" s="87"/>
      <c r="AX439" s="87"/>
      <c r="AY439" s="87"/>
      <c r="AZ439" s="87"/>
      <c r="BA439" s="87"/>
      <c r="BB439" s="87"/>
      <c r="BC439" s="87"/>
      <c r="BD439" s="87"/>
      <c r="BE439" s="87"/>
      <c r="BF439" s="87"/>
      <c r="BG439" s="87"/>
      <c r="BH439" s="87"/>
      <c r="BI439" s="87"/>
    </row>
    <row r="440" spans="1:61" s="255" customFormat="1" ht="15.75" customHeight="1">
      <c r="A440" s="275"/>
      <c r="B440" s="167" t="s">
        <v>387</v>
      </c>
      <c r="C440" s="66" t="s">
        <v>13</v>
      </c>
      <c r="D440" s="300">
        <v>1</v>
      </c>
      <c r="E440" s="175">
        <v>5</v>
      </c>
      <c r="G440" s="46"/>
      <c r="H440" s="261"/>
      <c r="I440" s="277"/>
      <c r="J440" s="87"/>
      <c r="K440" s="87"/>
      <c r="L440" s="87"/>
      <c r="M440" s="272"/>
      <c r="N440" s="118"/>
      <c r="O440" s="87"/>
      <c r="P440" s="87"/>
      <c r="Q440" s="87"/>
      <c r="R440" s="87"/>
      <c r="S440" s="87"/>
      <c r="T440" s="87"/>
      <c r="U440" s="87"/>
      <c r="V440" s="87"/>
      <c r="W440" s="87"/>
      <c r="X440" s="87"/>
      <c r="Y440" s="87"/>
      <c r="Z440" s="87"/>
      <c r="AA440" s="87"/>
      <c r="AB440" s="87"/>
      <c r="AC440" s="87"/>
      <c r="AD440" s="87"/>
      <c r="AE440" s="87"/>
      <c r="AF440" s="87"/>
      <c r="AG440" s="87"/>
      <c r="AH440" s="87"/>
      <c r="AI440" s="87"/>
      <c r="AJ440" s="87"/>
      <c r="AK440" s="87"/>
      <c r="AL440" s="87"/>
      <c r="AM440" s="87"/>
      <c r="AN440" s="87"/>
      <c r="AO440" s="87"/>
      <c r="AP440" s="87"/>
      <c r="AQ440" s="87"/>
      <c r="AR440" s="87"/>
      <c r="AS440" s="87"/>
      <c r="AT440" s="87"/>
      <c r="AU440" s="87"/>
      <c r="AV440" s="87"/>
      <c r="AW440" s="87"/>
      <c r="AX440" s="87"/>
      <c r="AY440" s="87"/>
      <c r="AZ440" s="87"/>
      <c r="BA440" s="87"/>
      <c r="BB440" s="87"/>
      <c r="BC440" s="87"/>
      <c r="BD440" s="87"/>
      <c r="BE440" s="87"/>
      <c r="BF440" s="87"/>
      <c r="BG440" s="87"/>
      <c r="BH440" s="87"/>
      <c r="BI440" s="87"/>
    </row>
    <row r="441" spans="1:61" s="255" customFormat="1" ht="15.75" customHeight="1">
      <c r="A441" s="275"/>
      <c r="B441" s="106" t="s">
        <v>388</v>
      </c>
      <c r="C441" s="66" t="s">
        <v>13</v>
      </c>
      <c r="D441" s="300">
        <v>2</v>
      </c>
      <c r="E441" s="302">
        <v>110</v>
      </c>
      <c r="F441" s="54"/>
      <c r="G441" s="46"/>
      <c r="H441" s="261"/>
      <c r="I441" s="277"/>
      <c r="J441" s="87"/>
      <c r="K441" s="87"/>
      <c r="L441" s="87"/>
      <c r="M441" s="272"/>
      <c r="N441" s="118"/>
      <c r="O441" s="87"/>
      <c r="P441" s="87"/>
      <c r="Q441" s="87"/>
      <c r="R441" s="87"/>
      <c r="S441" s="87"/>
      <c r="T441" s="87"/>
      <c r="U441" s="87"/>
      <c r="V441" s="87"/>
      <c r="W441" s="87"/>
      <c r="X441" s="87"/>
      <c r="Y441" s="87"/>
      <c r="Z441" s="87"/>
      <c r="AA441" s="87"/>
      <c r="AB441" s="87"/>
      <c r="AC441" s="87"/>
      <c r="AD441" s="87"/>
      <c r="AE441" s="87"/>
      <c r="AF441" s="87"/>
      <c r="AG441" s="87"/>
      <c r="AH441" s="87"/>
      <c r="AI441" s="87"/>
      <c r="AJ441" s="87"/>
      <c r="AK441" s="87"/>
      <c r="AL441" s="87"/>
      <c r="AM441" s="87"/>
      <c r="AN441" s="87"/>
      <c r="AO441" s="87"/>
      <c r="AP441" s="87"/>
      <c r="AQ441" s="87"/>
      <c r="AR441" s="87"/>
      <c r="AS441" s="87"/>
      <c r="AT441" s="87"/>
      <c r="AU441" s="87"/>
      <c r="AV441" s="87"/>
      <c r="AW441" s="87"/>
      <c r="AX441" s="87"/>
      <c r="AY441" s="87"/>
      <c r="AZ441" s="87"/>
      <c r="BA441" s="87"/>
      <c r="BB441" s="87"/>
      <c r="BC441" s="87"/>
      <c r="BD441" s="87"/>
      <c r="BE441" s="87"/>
      <c r="BF441" s="87"/>
      <c r="BG441" s="87"/>
      <c r="BH441" s="87"/>
      <c r="BI441" s="87"/>
    </row>
    <row r="442" spans="1:61" s="255" customFormat="1" ht="15.75" customHeight="1">
      <c r="A442" s="275"/>
      <c r="B442" s="197" t="s">
        <v>389</v>
      </c>
      <c r="C442" s="66" t="s">
        <v>13</v>
      </c>
      <c r="D442" s="300">
        <v>2</v>
      </c>
      <c r="E442" s="146">
        <v>10</v>
      </c>
      <c r="F442" s="54"/>
      <c r="G442" s="46"/>
      <c r="H442" s="261"/>
      <c r="I442" s="277"/>
      <c r="J442" s="87"/>
      <c r="K442" s="87"/>
      <c r="L442" s="87"/>
      <c r="M442" s="272"/>
      <c r="N442" s="118"/>
      <c r="O442" s="87"/>
      <c r="P442" s="87"/>
      <c r="Q442" s="87"/>
      <c r="R442" s="87"/>
      <c r="S442" s="87"/>
      <c r="T442" s="87"/>
      <c r="U442" s="87"/>
      <c r="V442" s="87"/>
      <c r="W442" s="87"/>
      <c r="X442" s="87"/>
      <c r="Y442" s="87"/>
      <c r="Z442" s="87"/>
      <c r="AA442" s="87"/>
      <c r="AB442" s="87"/>
      <c r="AC442" s="87"/>
      <c r="AD442" s="87"/>
      <c r="AE442" s="87"/>
      <c r="AF442" s="87"/>
      <c r="AG442" s="87"/>
      <c r="AH442" s="87"/>
      <c r="AI442" s="87"/>
      <c r="AJ442" s="87"/>
      <c r="AK442" s="87"/>
      <c r="AL442" s="87"/>
      <c r="AM442" s="87"/>
      <c r="AN442" s="87"/>
      <c r="AO442" s="87"/>
      <c r="AP442" s="87"/>
      <c r="AQ442" s="87"/>
      <c r="AR442" s="87"/>
      <c r="AS442" s="87"/>
      <c r="AT442" s="87"/>
      <c r="AU442" s="87"/>
      <c r="AV442" s="87"/>
      <c r="AW442" s="87"/>
      <c r="AX442" s="87"/>
      <c r="AY442" s="87"/>
      <c r="AZ442" s="87"/>
      <c r="BA442" s="87"/>
      <c r="BB442" s="87"/>
      <c r="BC442" s="87"/>
      <c r="BD442" s="87"/>
      <c r="BE442" s="87"/>
      <c r="BF442" s="87"/>
      <c r="BG442" s="87"/>
      <c r="BH442" s="87"/>
      <c r="BI442" s="87"/>
    </row>
    <row r="443" spans="1:61" s="255" customFormat="1" ht="15.75" customHeight="1">
      <c r="A443" s="275"/>
      <c r="B443" s="301" t="s">
        <v>390</v>
      </c>
      <c r="C443" s="66" t="s">
        <v>13</v>
      </c>
      <c r="D443" s="300">
        <v>1</v>
      </c>
      <c r="E443" s="174">
        <v>5</v>
      </c>
      <c r="F443" s="54"/>
      <c r="G443" s="46"/>
      <c r="H443" s="261"/>
      <c r="I443" s="277"/>
      <c r="J443" s="87"/>
      <c r="K443" s="87"/>
      <c r="L443" s="87"/>
      <c r="M443" s="272"/>
      <c r="N443" s="118"/>
      <c r="O443" s="87"/>
      <c r="P443" s="87"/>
      <c r="Q443" s="87"/>
      <c r="R443" s="87"/>
      <c r="S443" s="87"/>
      <c r="T443" s="87"/>
      <c r="U443" s="87"/>
      <c r="V443" s="87"/>
      <c r="W443" s="87"/>
      <c r="X443" s="87"/>
      <c r="Y443" s="87"/>
      <c r="Z443" s="87"/>
      <c r="AA443" s="87"/>
      <c r="AB443" s="87"/>
      <c r="AC443" s="87"/>
      <c r="AD443" s="87"/>
      <c r="AE443" s="87"/>
      <c r="AF443" s="87"/>
      <c r="AG443" s="87"/>
      <c r="AH443" s="87"/>
      <c r="AI443" s="87"/>
      <c r="AJ443" s="87"/>
      <c r="AK443" s="87"/>
      <c r="AL443" s="87"/>
      <c r="AM443" s="87"/>
      <c r="AN443" s="87"/>
      <c r="AO443" s="87"/>
      <c r="AP443" s="87"/>
      <c r="AQ443" s="87"/>
      <c r="AR443" s="87"/>
      <c r="AS443" s="87"/>
      <c r="AT443" s="87"/>
      <c r="AU443" s="87"/>
      <c r="AV443" s="87"/>
      <c r="AW443" s="87"/>
      <c r="AX443" s="87"/>
      <c r="AY443" s="87"/>
      <c r="AZ443" s="87"/>
      <c r="BA443" s="87"/>
      <c r="BB443" s="87"/>
      <c r="BC443" s="87"/>
      <c r="BD443" s="87"/>
      <c r="BE443" s="87"/>
      <c r="BF443" s="87"/>
      <c r="BG443" s="87"/>
      <c r="BH443" s="87"/>
      <c r="BI443" s="87"/>
    </row>
    <row r="444" spans="1:61" s="255" customFormat="1" ht="15.75" customHeight="1">
      <c r="A444" s="275"/>
      <c r="B444" s="301" t="s">
        <v>391</v>
      </c>
      <c r="C444" s="66" t="s">
        <v>13</v>
      </c>
      <c r="D444" s="300">
        <v>1</v>
      </c>
      <c r="E444" s="175">
        <v>5</v>
      </c>
      <c r="F444" s="54"/>
      <c r="G444" s="46"/>
      <c r="H444" s="261"/>
      <c r="I444" s="277"/>
      <c r="J444" s="87"/>
      <c r="K444" s="87"/>
      <c r="L444" s="87"/>
      <c r="M444" s="272"/>
      <c r="N444" s="118"/>
      <c r="O444" s="87"/>
      <c r="P444" s="87"/>
      <c r="Q444" s="87"/>
      <c r="R444" s="87"/>
      <c r="S444" s="87"/>
      <c r="T444" s="87"/>
      <c r="U444" s="87"/>
      <c r="V444" s="87"/>
      <c r="W444" s="87"/>
      <c r="X444" s="87"/>
      <c r="Y444" s="87"/>
      <c r="Z444" s="87"/>
      <c r="AA444" s="87"/>
      <c r="AB444" s="87"/>
      <c r="AC444" s="87"/>
      <c r="AD444" s="87"/>
      <c r="AE444" s="87"/>
      <c r="AF444" s="87"/>
      <c r="AG444" s="87"/>
      <c r="AH444" s="87"/>
      <c r="AI444" s="87"/>
      <c r="AJ444" s="87"/>
      <c r="AK444" s="87"/>
      <c r="AL444" s="87"/>
      <c r="AM444" s="87"/>
      <c r="AN444" s="87"/>
      <c r="AO444" s="87"/>
      <c r="AP444" s="87"/>
      <c r="AQ444" s="87"/>
      <c r="AR444" s="87"/>
      <c r="AS444" s="87"/>
      <c r="AT444" s="87"/>
      <c r="AU444" s="87"/>
      <c r="AV444" s="87"/>
      <c r="AW444" s="87"/>
      <c r="AX444" s="87"/>
      <c r="AY444" s="87"/>
      <c r="AZ444" s="87"/>
      <c r="BA444" s="87"/>
      <c r="BB444" s="87"/>
      <c r="BC444" s="87"/>
      <c r="BD444" s="87"/>
      <c r="BE444" s="87"/>
      <c r="BF444" s="87"/>
      <c r="BG444" s="87"/>
      <c r="BH444" s="87"/>
      <c r="BI444" s="87"/>
    </row>
    <row r="445" spans="1:61" s="255" customFormat="1" ht="15.75" customHeight="1">
      <c r="A445" s="275"/>
      <c r="B445" s="95" t="s">
        <v>392</v>
      </c>
      <c r="C445" s="66"/>
      <c r="D445" s="300"/>
      <c r="E445" s="187">
        <f>SUM(E446:E447)</f>
        <v>769</v>
      </c>
      <c r="F445" s="54"/>
      <c r="G445" s="46"/>
      <c r="H445" s="261"/>
      <c r="I445" s="277"/>
      <c r="J445" s="87"/>
      <c r="K445" s="87"/>
      <c r="L445" s="87"/>
      <c r="M445" s="272"/>
      <c r="N445" s="118"/>
      <c r="O445" s="87"/>
      <c r="P445" s="87"/>
      <c r="Q445" s="87"/>
      <c r="R445" s="87"/>
      <c r="S445" s="87"/>
      <c r="T445" s="87"/>
      <c r="U445" s="87"/>
      <c r="V445" s="87"/>
      <c r="W445" s="87"/>
      <c r="X445" s="87"/>
      <c r="Y445" s="87"/>
      <c r="Z445" s="87"/>
      <c r="AA445" s="87"/>
      <c r="AB445" s="87"/>
      <c r="AC445" s="87"/>
      <c r="AD445" s="87"/>
      <c r="AE445" s="87"/>
      <c r="AF445" s="87"/>
      <c r="AG445" s="87"/>
      <c r="AH445" s="87"/>
      <c r="AI445" s="87"/>
      <c r="AJ445" s="87"/>
      <c r="AK445" s="87"/>
      <c r="AL445" s="87"/>
      <c r="AM445" s="87"/>
      <c r="AN445" s="87"/>
      <c r="AO445" s="87"/>
      <c r="AP445" s="87"/>
      <c r="AQ445" s="87"/>
      <c r="AR445" s="87"/>
      <c r="AS445" s="87"/>
      <c r="AT445" s="87"/>
      <c r="AU445" s="87"/>
      <c r="AV445" s="87"/>
      <c r="AW445" s="87"/>
      <c r="AX445" s="87"/>
      <c r="AY445" s="87"/>
      <c r="AZ445" s="87"/>
      <c r="BA445" s="87"/>
      <c r="BB445" s="87"/>
      <c r="BC445" s="87"/>
      <c r="BD445" s="87"/>
      <c r="BE445" s="87"/>
      <c r="BF445" s="87"/>
      <c r="BG445" s="87"/>
      <c r="BH445" s="87"/>
      <c r="BI445" s="87"/>
    </row>
    <row r="446" spans="1:61" s="255" customFormat="1" ht="15.75" customHeight="1">
      <c r="A446" s="275"/>
      <c r="B446" s="279" t="s">
        <v>393</v>
      </c>
      <c r="C446" s="99" t="s">
        <v>13</v>
      </c>
      <c r="D446" s="303">
        <v>1</v>
      </c>
      <c r="E446" s="222">
        <v>762</v>
      </c>
      <c r="G446" s="46"/>
      <c r="H446" s="261"/>
      <c r="I446" s="277"/>
      <c r="J446" s="87"/>
      <c r="K446" s="87"/>
      <c r="L446" s="87"/>
      <c r="M446" s="272"/>
      <c r="N446" s="118"/>
      <c r="O446" s="87"/>
      <c r="P446" s="87"/>
      <c r="Q446" s="87"/>
      <c r="R446" s="87"/>
      <c r="S446" s="87"/>
      <c r="T446" s="87"/>
      <c r="U446" s="87"/>
      <c r="V446" s="87"/>
      <c r="W446" s="87"/>
      <c r="X446" s="87"/>
      <c r="Y446" s="87"/>
      <c r="Z446" s="87"/>
      <c r="AA446" s="87"/>
      <c r="AB446" s="87"/>
      <c r="AC446" s="87"/>
      <c r="AD446" s="87"/>
      <c r="AE446" s="87"/>
      <c r="AF446" s="87"/>
      <c r="AG446" s="87"/>
      <c r="AH446" s="87"/>
      <c r="AI446" s="87"/>
      <c r="AJ446" s="87"/>
      <c r="AK446" s="87"/>
      <c r="AL446" s="87"/>
      <c r="AM446" s="87"/>
      <c r="AN446" s="87"/>
      <c r="AO446" s="87"/>
      <c r="AP446" s="87"/>
      <c r="AQ446" s="87"/>
      <c r="AR446" s="87"/>
      <c r="AS446" s="87"/>
      <c r="AT446" s="87"/>
      <c r="AU446" s="87"/>
      <c r="AV446" s="87"/>
      <c r="AW446" s="87"/>
      <c r="AX446" s="87"/>
      <c r="AY446" s="87"/>
      <c r="AZ446" s="87"/>
      <c r="BA446" s="87"/>
      <c r="BB446" s="87"/>
      <c r="BC446" s="87"/>
      <c r="BD446" s="87"/>
      <c r="BE446" s="87"/>
      <c r="BF446" s="87"/>
      <c r="BG446" s="87"/>
      <c r="BH446" s="87"/>
      <c r="BI446" s="87"/>
    </row>
    <row r="447" spans="1:61" s="255" customFormat="1" ht="15.75" customHeight="1">
      <c r="A447" s="275"/>
      <c r="B447" s="279" t="s">
        <v>394</v>
      </c>
      <c r="C447" s="99" t="s">
        <v>13</v>
      </c>
      <c r="D447" s="303">
        <v>1</v>
      </c>
      <c r="E447" s="222">
        <v>7</v>
      </c>
      <c r="G447" s="46"/>
      <c r="H447" s="261"/>
      <c r="I447" s="277"/>
      <c r="J447" s="87"/>
      <c r="K447" s="87"/>
      <c r="L447" s="87"/>
      <c r="M447" s="272"/>
      <c r="N447" s="118"/>
      <c r="O447" s="87"/>
      <c r="P447" s="87"/>
      <c r="Q447" s="87"/>
      <c r="R447" s="87"/>
      <c r="S447" s="87"/>
      <c r="T447" s="87"/>
      <c r="U447" s="87"/>
      <c r="V447" s="87"/>
      <c r="W447" s="87"/>
      <c r="X447" s="87"/>
      <c r="Y447" s="87"/>
      <c r="Z447" s="87"/>
      <c r="AA447" s="87"/>
      <c r="AB447" s="87"/>
      <c r="AC447" s="87"/>
      <c r="AD447" s="87"/>
      <c r="AE447" s="87"/>
      <c r="AF447" s="87"/>
      <c r="AG447" s="87"/>
      <c r="AH447" s="87"/>
      <c r="AI447" s="87"/>
      <c r="AJ447" s="87"/>
      <c r="AK447" s="87"/>
      <c r="AL447" s="87"/>
      <c r="AM447" s="87"/>
      <c r="AN447" s="87"/>
      <c r="AO447" s="87"/>
      <c r="AP447" s="87"/>
      <c r="AQ447" s="87"/>
      <c r="AR447" s="87"/>
      <c r="AS447" s="87"/>
      <c r="AT447" s="87"/>
      <c r="AU447" s="87"/>
      <c r="AV447" s="87"/>
      <c r="AW447" s="87"/>
      <c r="AX447" s="87"/>
      <c r="AY447" s="87"/>
      <c r="AZ447" s="87"/>
      <c r="BA447" s="87"/>
      <c r="BB447" s="87"/>
      <c r="BC447" s="87"/>
      <c r="BD447" s="87"/>
      <c r="BE447" s="87"/>
      <c r="BF447" s="87"/>
      <c r="BG447" s="87"/>
      <c r="BH447" s="87"/>
      <c r="BI447" s="87"/>
    </row>
    <row r="448" spans="1:61" s="255" customFormat="1" ht="19.5" customHeight="1">
      <c r="A448" s="275"/>
      <c r="B448" s="219" t="s">
        <v>76</v>
      </c>
      <c r="C448" s="168" t="s">
        <v>395</v>
      </c>
      <c r="D448" s="304"/>
      <c r="E448" s="304">
        <f>E449+E467+E463</f>
        <v>167</v>
      </c>
      <c r="G448" s="46"/>
      <c r="H448" s="261"/>
      <c r="I448" s="87"/>
      <c r="J448" s="87"/>
      <c r="K448" s="87"/>
      <c r="L448" s="87"/>
      <c r="M448" s="87"/>
      <c r="N448" s="87"/>
      <c r="O448" s="87"/>
      <c r="P448" s="87"/>
      <c r="Q448" s="87"/>
      <c r="R448" s="87"/>
      <c r="S448" s="87"/>
      <c r="T448" s="87"/>
      <c r="U448" s="87"/>
      <c r="V448" s="87"/>
      <c r="W448" s="87"/>
      <c r="X448" s="87"/>
      <c r="Y448" s="87"/>
      <c r="Z448" s="87"/>
      <c r="AA448" s="87"/>
      <c r="AB448" s="87"/>
      <c r="AC448" s="87"/>
      <c r="AD448" s="87"/>
      <c r="AE448" s="87"/>
      <c r="AF448" s="87"/>
      <c r="AG448" s="87"/>
      <c r="AH448" s="87"/>
      <c r="AI448" s="87"/>
      <c r="AJ448" s="87"/>
      <c r="AK448" s="87"/>
      <c r="AL448" s="87"/>
      <c r="AM448" s="87"/>
      <c r="AN448" s="87"/>
      <c r="AO448" s="87"/>
      <c r="AP448" s="87"/>
      <c r="AQ448" s="87"/>
      <c r="AR448" s="87"/>
      <c r="AS448" s="87"/>
      <c r="AT448" s="87"/>
      <c r="AU448" s="87"/>
      <c r="AV448" s="87"/>
      <c r="AW448" s="87"/>
      <c r="AX448" s="87"/>
      <c r="AY448" s="87"/>
      <c r="AZ448" s="87"/>
      <c r="BA448" s="87"/>
      <c r="BB448" s="87"/>
      <c r="BC448" s="87"/>
      <c r="BD448" s="87"/>
      <c r="BE448" s="87"/>
      <c r="BF448" s="87"/>
      <c r="BG448" s="87"/>
      <c r="BH448" s="87"/>
      <c r="BI448" s="87"/>
    </row>
    <row r="449" spans="1:61" s="307" customFormat="1" ht="17.25" customHeight="1">
      <c r="A449" s="305"/>
      <c r="B449" s="141" t="s">
        <v>396</v>
      </c>
      <c r="C449" s="297"/>
      <c r="D449" s="96"/>
      <c r="E449" s="306">
        <f>SUM(E450:E462)</f>
        <v>115</v>
      </c>
      <c r="G449" s="46"/>
      <c r="H449" s="229"/>
      <c r="I449" s="232"/>
      <c r="J449" s="232"/>
      <c r="K449" s="232"/>
      <c r="L449" s="232"/>
      <c r="M449" s="232"/>
      <c r="N449" s="232"/>
      <c r="O449" s="232"/>
      <c r="P449" s="232"/>
      <c r="Q449" s="232"/>
      <c r="R449" s="232"/>
      <c r="S449" s="232"/>
      <c r="T449" s="232"/>
      <c r="U449" s="232"/>
      <c r="V449" s="232"/>
      <c r="W449" s="232"/>
      <c r="X449" s="232"/>
      <c r="Y449" s="232"/>
      <c r="Z449" s="232"/>
      <c r="AA449" s="232"/>
      <c r="AB449" s="232"/>
      <c r="AC449" s="232"/>
      <c r="AD449" s="232"/>
      <c r="AE449" s="232"/>
      <c r="AF449" s="232"/>
      <c r="AG449" s="232"/>
      <c r="AH449" s="232"/>
      <c r="AI449" s="232"/>
      <c r="AJ449" s="232"/>
      <c r="AK449" s="232"/>
      <c r="AL449" s="232"/>
      <c r="AM449" s="232"/>
      <c r="AN449" s="232"/>
      <c r="AO449" s="232"/>
      <c r="AP449" s="232"/>
      <c r="AQ449" s="232"/>
      <c r="AR449" s="232"/>
      <c r="AS449" s="232"/>
      <c r="AT449" s="232"/>
      <c r="AU449" s="232"/>
      <c r="AV449" s="232"/>
      <c r="AW449" s="232"/>
      <c r="AX449" s="232"/>
      <c r="AY449" s="232"/>
      <c r="AZ449" s="232"/>
      <c r="BA449" s="232"/>
      <c r="BB449" s="232"/>
      <c r="BC449" s="232"/>
      <c r="BD449" s="232"/>
      <c r="BE449" s="232"/>
      <c r="BF449" s="232"/>
      <c r="BG449" s="232"/>
      <c r="BH449" s="232"/>
      <c r="BI449" s="232"/>
    </row>
    <row r="450" spans="1:61" s="307" customFormat="1" ht="17.25" customHeight="1">
      <c r="A450" s="305"/>
      <c r="B450" s="167" t="s">
        <v>397</v>
      </c>
      <c r="C450" s="66" t="s">
        <v>13</v>
      </c>
      <c r="D450" s="300">
        <v>1</v>
      </c>
      <c r="E450" s="308">
        <v>3</v>
      </c>
      <c r="G450" s="46"/>
      <c r="H450" s="229"/>
      <c r="I450" s="232"/>
      <c r="J450" s="232"/>
      <c r="K450" s="232"/>
      <c r="L450" s="232"/>
      <c r="M450" s="232"/>
      <c r="N450" s="232"/>
      <c r="O450" s="232"/>
      <c r="P450" s="232"/>
      <c r="Q450" s="232"/>
      <c r="R450" s="232"/>
      <c r="S450" s="232"/>
      <c r="T450" s="232"/>
      <c r="U450" s="232"/>
      <c r="V450" s="232"/>
      <c r="W450" s="232"/>
      <c r="X450" s="232"/>
      <c r="Y450" s="232"/>
      <c r="Z450" s="232"/>
      <c r="AA450" s="232"/>
      <c r="AB450" s="232"/>
      <c r="AC450" s="232"/>
      <c r="AD450" s="232"/>
      <c r="AE450" s="232"/>
      <c r="AF450" s="232"/>
      <c r="AG450" s="232"/>
      <c r="AH450" s="232"/>
      <c r="AI450" s="232"/>
      <c r="AJ450" s="232"/>
      <c r="AK450" s="232"/>
      <c r="AL450" s="232"/>
      <c r="AM450" s="232"/>
      <c r="AN450" s="232"/>
      <c r="AO450" s="232"/>
      <c r="AP450" s="232"/>
      <c r="AQ450" s="232"/>
      <c r="AR450" s="232"/>
      <c r="AS450" s="232"/>
      <c r="AT450" s="232"/>
      <c r="AU450" s="232"/>
      <c r="AV450" s="232"/>
      <c r="AW450" s="232"/>
      <c r="AX450" s="232"/>
      <c r="AY450" s="232"/>
      <c r="AZ450" s="232"/>
      <c r="BA450" s="232"/>
      <c r="BB450" s="232"/>
      <c r="BC450" s="232"/>
      <c r="BD450" s="232"/>
      <c r="BE450" s="232"/>
      <c r="BF450" s="232"/>
      <c r="BG450" s="232"/>
      <c r="BH450" s="232"/>
      <c r="BI450" s="232"/>
    </row>
    <row r="451" spans="1:61" s="307" customFormat="1" ht="17.25" customHeight="1">
      <c r="A451" s="305"/>
      <c r="B451" s="309" t="s">
        <v>398</v>
      </c>
      <c r="C451" s="66" t="s">
        <v>13</v>
      </c>
      <c r="D451" s="300">
        <v>1</v>
      </c>
      <c r="E451" s="308">
        <v>3</v>
      </c>
      <c r="G451" s="46"/>
      <c r="H451" s="229"/>
      <c r="I451" s="232"/>
      <c r="J451" s="232"/>
      <c r="K451" s="232"/>
      <c r="L451" s="232"/>
      <c r="M451" s="232"/>
      <c r="N451" s="232"/>
      <c r="O451" s="232"/>
      <c r="P451" s="232"/>
      <c r="Q451" s="232"/>
      <c r="R451" s="232"/>
      <c r="S451" s="232"/>
      <c r="T451" s="232"/>
      <c r="U451" s="232"/>
      <c r="V451" s="232"/>
      <c r="W451" s="232"/>
      <c r="X451" s="232"/>
      <c r="Y451" s="232"/>
      <c r="Z451" s="232"/>
      <c r="AA451" s="232"/>
      <c r="AB451" s="232"/>
      <c r="AC451" s="232"/>
      <c r="AD451" s="232"/>
      <c r="AE451" s="232"/>
      <c r="AF451" s="232"/>
      <c r="AG451" s="232"/>
      <c r="AH451" s="232"/>
      <c r="AI451" s="232"/>
      <c r="AJ451" s="232"/>
      <c r="AK451" s="232"/>
      <c r="AL451" s="232"/>
      <c r="AM451" s="232"/>
      <c r="AN451" s="232"/>
      <c r="AO451" s="232"/>
      <c r="AP451" s="232"/>
      <c r="AQ451" s="232"/>
      <c r="AR451" s="232"/>
      <c r="AS451" s="232"/>
      <c r="AT451" s="232"/>
      <c r="AU451" s="232"/>
      <c r="AV451" s="232"/>
      <c r="AW451" s="232"/>
      <c r="AX451" s="232"/>
      <c r="AY451" s="232"/>
      <c r="AZ451" s="232"/>
      <c r="BA451" s="232"/>
      <c r="BB451" s="232"/>
      <c r="BC451" s="232"/>
      <c r="BD451" s="232"/>
      <c r="BE451" s="232"/>
      <c r="BF451" s="232"/>
      <c r="BG451" s="232"/>
      <c r="BH451" s="232"/>
      <c r="BI451" s="232"/>
    </row>
    <row r="452" spans="1:61" s="307" customFormat="1" ht="17.25" customHeight="1">
      <c r="A452" s="305"/>
      <c r="B452" s="309" t="s">
        <v>399</v>
      </c>
      <c r="C452" s="66" t="s">
        <v>13</v>
      </c>
      <c r="D452" s="300">
        <v>1</v>
      </c>
      <c r="E452" s="308">
        <v>5</v>
      </c>
      <c r="G452" s="46"/>
      <c r="H452" s="229"/>
      <c r="I452" s="232"/>
      <c r="J452" s="232"/>
      <c r="K452" s="232"/>
      <c r="L452" s="232"/>
      <c r="M452" s="232"/>
      <c r="N452" s="232"/>
      <c r="O452" s="232"/>
      <c r="P452" s="232"/>
      <c r="Q452" s="232"/>
      <c r="R452" s="232"/>
      <c r="S452" s="232"/>
      <c r="T452" s="232"/>
      <c r="U452" s="232"/>
      <c r="V452" s="232"/>
      <c r="W452" s="232"/>
      <c r="X452" s="232"/>
      <c r="Y452" s="232"/>
      <c r="Z452" s="232"/>
      <c r="AA452" s="232"/>
      <c r="AB452" s="232"/>
      <c r="AC452" s="232"/>
      <c r="AD452" s="232"/>
      <c r="AE452" s="232"/>
      <c r="AF452" s="232"/>
      <c r="AG452" s="232"/>
      <c r="AH452" s="232"/>
      <c r="AI452" s="232"/>
      <c r="AJ452" s="232"/>
      <c r="AK452" s="232"/>
      <c r="AL452" s="232"/>
      <c r="AM452" s="232"/>
      <c r="AN452" s="232"/>
      <c r="AO452" s="232"/>
      <c r="AP452" s="232"/>
      <c r="AQ452" s="232"/>
      <c r="AR452" s="232"/>
      <c r="AS452" s="232"/>
      <c r="AT452" s="232"/>
      <c r="AU452" s="232"/>
      <c r="AV452" s="232"/>
      <c r="AW452" s="232"/>
      <c r="AX452" s="232"/>
      <c r="AY452" s="232"/>
      <c r="AZ452" s="232"/>
      <c r="BA452" s="232"/>
      <c r="BB452" s="232"/>
      <c r="BC452" s="232"/>
      <c r="BD452" s="232"/>
      <c r="BE452" s="232"/>
      <c r="BF452" s="232"/>
      <c r="BG452" s="232"/>
      <c r="BH452" s="232"/>
      <c r="BI452" s="232"/>
    </row>
    <row r="453" spans="1:61" s="307" customFormat="1" ht="17.25" customHeight="1">
      <c r="A453" s="305"/>
      <c r="B453" s="310" t="s">
        <v>400</v>
      </c>
      <c r="C453" s="66" t="s">
        <v>13</v>
      </c>
      <c r="D453" s="300">
        <v>1</v>
      </c>
      <c r="E453" s="308">
        <v>26</v>
      </c>
      <c r="G453" s="46"/>
      <c r="H453" s="229"/>
      <c r="I453" s="232"/>
      <c r="J453" s="232"/>
      <c r="K453" s="232"/>
      <c r="L453" s="232"/>
      <c r="M453" s="232"/>
      <c r="N453" s="232"/>
      <c r="O453" s="232"/>
      <c r="P453" s="232"/>
      <c r="Q453" s="232"/>
      <c r="R453" s="232"/>
      <c r="S453" s="232"/>
      <c r="T453" s="232"/>
      <c r="U453" s="232"/>
      <c r="V453" s="232"/>
      <c r="W453" s="232"/>
      <c r="X453" s="232"/>
      <c r="Y453" s="232"/>
      <c r="Z453" s="232"/>
      <c r="AA453" s="232"/>
      <c r="AB453" s="232"/>
      <c r="AC453" s="232"/>
      <c r="AD453" s="232"/>
      <c r="AE453" s="232"/>
      <c r="AF453" s="232"/>
      <c r="AG453" s="232"/>
      <c r="AH453" s="232"/>
      <c r="AI453" s="232"/>
      <c r="AJ453" s="232"/>
      <c r="AK453" s="232"/>
      <c r="AL453" s="232"/>
      <c r="AM453" s="232"/>
      <c r="AN453" s="232"/>
      <c r="AO453" s="232"/>
      <c r="AP453" s="232"/>
      <c r="AQ453" s="232"/>
      <c r="AR453" s="232"/>
      <c r="AS453" s="232"/>
      <c r="AT453" s="232"/>
      <c r="AU453" s="232"/>
      <c r="AV453" s="232"/>
      <c r="AW453" s="232"/>
      <c r="AX453" s="232"/>
      <c r="AY453" s="232"/>
      <c r="AZ453" s="232"/>
      <c r="BA453" s="232"/>
      <c r="BB453" s="232"/>
      <c r="BC453" s="232"/>
      <c r="BD453" s="232"/>
      <c r="BE453" s="232"/>
      <c r="BF453" s="232"/>
      <c r="BG453" s="232"/>
      <c r="BH453" s="232"/>
      <c r="BI453" s="232"/>
    </row>
    <row r="454" spans="1:61" s="307" customFormat="1" ht="17.25" customHeight="1">
      <c r="A454" s="305"/>
      <c r="B454" s="167" t="s">
        <v>122</v>
      </c>
      <c r="C454" s="66" t="s">
        <v>13</v>
      </c>
      <c r="D454" s="300">
        <v>1</v>
      </c>
      <c r="E454" s="308">
        <v>3</v>
      </c>
      <c r="G454" s="46"/>
      <c r="H454" s="229"/>
      <c r="I454" s="232"/>
      <c r="J454" s="232"/>
      <c r="K454" s="232"/>
      <c r="L454" s="232"/>
      <c r="M454" s="232"/>
      <c r="N454" s="232"/>
      <c r="O454" s="232"/>
      <c r="P454" s="232"/>
      <c r="Q454" s="232"/>
      <c r="R454" s="232"/>
      <c r="S454" s="232"/>
      <c r="T454" s="232"/>
      <c r="U454" s="232"/>
      <c r="V454" s="232"/>
      <c r="W454" s="232"/>
      <c r="X454" s="232"/>
      <c r="Y454" s="232"/>
      <c r="Z454" s="232"/>
      <c r="AA454" s="232"/>
      <c r="AB454" s="232"/>
      <c r="AC454" s="232"/>
      <c r="AD454" s="232"/>
      <c r="AE454" s="232"/>
      <c r="AF454" s="232"/>
      <c r="AG454" s="232"/>
      <c r="AH454" s="232"/>
      <c r="AI454" s="232"/>
      <c r="AJ454" s="232"/>
      <c r="AK454" s="232"/>
      <c r="AL454" s="232"/>
      <c r="AM454" s="232"/>
      <c r="AN454" s="232"/>
      <c r="AO454" s="232"/>
      <c r="AP454" s="232"/>
      <c r="AQ454" s="232"/>
      <c r="AR454" s="232"/>
      <c r="AS454" s="232"/>
      <c r="AT454" s="232"/>
      <c r="AU454" s="232"/>
      <c r="AV454" s="232"/>
      <c r="AW454" s="232"/>
      <c r="AX454" s="232"/>
      <c r="AY454" s="232"/>
      <c r="AZ454" s="232"/>
      <c r="BA454" s="232"/>
      <c r="BB454" s="232"/>
      <c r="BC454" s="232"/>
      <c r="BD454" s="232"/>
      <c r="BE454" s="232"/>
      <c r="BF454" s="232"/>
      <c r="BG454" s="232"/>
      <c r="BH454" s="232"/>
      <c r="BI454" s="232"/>
    </row>
    <row r="455" spans="1:61" s="307" customFormat="1" ht="17.25" customHeight="1">
      <c r="A455" s="305"/>
      <c r="B455" s="301" t="s">
        <v>401</v>
      </c>
      <c r="C455" s="66" t="s">
        <v>13</v>
      </c>
      <c r="D455" s="300">
        <v>1</v>
      </c>
      <c r="E455" s="308">
        <v>18</v>
      </c>
      <c r="G455" s="46"/>
      <c r="H455" s="229"/>
      <c r="I455" s="232"/>
      <c r="J455" s="232"/>
      <c r="K455" s="232"/>
      <c r="L455" s="232"/>
      <c r="M455" s="232"/>
      <c r="N455" s="232"/>
      <c r="O455" s="232"/>
      <c r="P455" s="232"/>
      <c r="Q455" s="232"/>
      <c r="R455" s="232"/>
      <c r="S455" s="232"/>
      <c r="T455" s="232"/>
      <c r="U455" s="232"/>
      <c r="V455" s="232"/>
      <c r="W455" s="232"/>
      <c r="X455" s="232"/>
      <c r="Y455" s="232"/>
      <c r="Z455" s="232"/>
      <c r="AA455" s="232"/>
      <c r="AB455" s="232"/>
      <c r="AC455" s="232"/>
      <c r="AD455" s="232"/>
      <c r="AE455" s="232"/>
      <c r="AF455" s="232"/>
      <c r="AG455" s="232"/>
      <c r="AH455" s="232"/>
      <c r="AI455" s="232"/>
      <c r="AJ455" s="232"/>
      <c r="AK455" s="232"/>
      <c r="AL455" s="232"/>
      <c r="AM455" s="232"/>
      <c r="AN455" s="232"/>
      <c r="AO455" s="232"/>
      <c r="AP455" s="232"/>
      <c r="AQ455" s="232"/>
      <c r="AR455" s="232"/>
      <c r="AS455" s="232"/>
      <c r="AT455" s="232"/>
      <c r="AU455" s="232"/>
      <c r="AV455" s="232"/>
      <c r="AW455" s="232"/>
      <c r="AX455" s="232"/>
      <c r="AY455" s="232"/>
      <c r="AZ455" s="232"/>
      <c r="BA455" s="232"/>
      <c r="BB455" s="232"/>
      <c r="BC455" s="232"/>
      <c r="BD455" s="232"/>
      <c r="BE455" s="232"/>
      <c r="BF455" s="232"/>
      <c r="BG455" s="232"/>
      <c r="BH455" s="232"/>
      <c r="BI455" s="232"/>
    </row>
    <row r="456" spans="1:61" s="307" customFormat="1" ht="17.25" customHeight="1">
      <c r="A456" s="305"/>
      <c r="B456" s="167" t="s">
        <v>402</v>
      </c>
      <c r="C456" s="66" t="s">
        <v>13</v>
      </c>
      <c r="D456" s="300">
        <v>1</v>
      </c>
      <c r="E456" s="308">
        <v>40</v>
      </c>
      <c r="G456" s="46"/>
      <c r="H456" s="229"/>
      <c r="I456" s="232"/>
      <c r="J456" s="232"/>
      <c r="K456" s="232"/>
      <c r="L456" s="232"/>
      <c r="M456" s="232"/>
      <c r="N456" s="232"/>
      <c r="O456" s="232"/>
      <c r="P456" s="232"/>
      <c r="Q456" s="232"/>
      <c r="R456" s="232"/>
      <c r="S456" s="232"/>
      <c r="T456" s="232"/>
      <c r="U456" s="232"/>
      <c r="V456" s="232"/>
      <c r="W456" s="232"/>
      <c r="X456" s="232"/>
      <c r="Y456" s="232"/>
      <c r="Z456" s="232"/>
      <c r="AA456" s="232"/>
      <c r="AB456" s="232"/>
      <c r="AC456" s="232"/>
      <c r="AD456" s="232"/>
      <c r="AE456" s="232"/>
      <c r="AF456" s="232"/>
      <c r="AG456" s="232"/>
      <c r="AH456" s="232"/>
      <c r="AI456" s="232"/>
      <c r="AJ456" s="232"/>
      <c r="AK456" s="232"/>
      <c r="AL456" s="232"/>
      <c r="AM456" s="232"/>
      <c r="AN456" s="232"/>
      <c r="AO456" s="232"/>
      <c r="AP456" s="232"/>
      <c r="AQ456" s="232"/>
      <c r="AR456" s="232"/>
      <c r="AS456" s="232"/>
      <c r="AT456" s="232"/>
      <c r="AU456" s="232"/>
      <c r="AV456" s="232"/>
      <c r="AW456" s="232"/>
      <c r="AX456" s="232"/>
      <c r="AY456" s="232"/>
      <c r="AZ456" s="232"/>
      <c r="BA456" s="232"/>
      <c r="BB456" s="232"/>
      <c r="BC456" s="232"/>
      <c r="BD456" s="232"/>
      <c r="BE456" s="232"/>
      <c r="BF456" s="232"/>
      <c r="BG456" s="232"/>
      <c r="BH456" s="232"/>
      <c r="BI456" s="232"/>
    </row>
    <row r="457" spans="1:61" s="307" customFormat="1" ht="17.25" customHeight="1">
      <c r="A457" s="305"/>
      <c r="B457" s="309" t="s">
        <v>121</v>
      </c>
      <c r="C457" s="66" t="s">
        <v>13</v>
      </c>
      <c r="D457" s="300">
        <v>1</v>
      </c>
      <c r="E457" s="308">
        <v>3</v>
      </c>
      <c r="G457" s="46"/>
      <c r="H457" s="229"/>
      <c r="I457" s="232"/>
      <c r="J457" s="232"/>
      <c r="K457" s="232"/>
      <c r="L457" s="232"/>
      <c r="M457" s="232"/>
      <c r="N457" s="232"/>
      <c r="O457" s="232"/>
      <c r="P457" s="232"/>
      <c r="Q457" s="232"/>
      <c r="R457" s="232"/>
      <c r="S457" s="232"/>
      <c r="T457" s="232"/>
      <c r="U457" s="232"/>
      <c r="V457" s="232"/>
      <c r="W457" s="232"/>
      <c r="X457" s="232"/>
      <c r="Y457" s="232"/>
      <c r="Z457" s="232"/>
      <c r="AA457" s="232"/>
      <c r="AB457" s="232"/>
      <c r="AC457" s="232"/>
      <c r="AD457" s="232"/>
      <c r="AE457" s="232"/>
      <c r="AF457" s="232"/>
      <c r="AG457" s="232"/>
      <c r="AH457" s="232"/>
      <c r="AI457" s="232"/>
      <c r="AJ457" s="232"/>
      <c r="AK457" s="232"/>
      <c r="AL457" s="232"/>
      <c r="AM457" s="232"/>
      <c r="AN457" s="232"/>
      <c r="AO457" s="232"/>
      <c r="AP457" s="232"/>
      <c r="AQ457" s="232"/>
      <c r="AR457" s="232"/>
      <c r="AS457" s="232"/>
      <c r="AT457" s="232"/>
      <c r="AU457" s="232"/>
      <c r="AV457" s="232"/>
      <c r="AW457" s="232"/>
      <c r="AX457" s="232"/>
      <c r="AY457" s="232"/>
      <c r="AZ457" s="232"/>
      <c r="BA457" s="232"/>
      <c r="BB457" s="232"/>
      <c r="BC457" s="232"/>
      <c r="BD457" s="232"/>
      <c r="BE457" s="232"/>
      <c r="BF457" s="232"/>
      <c r="BG457" s="232"/>
      <c r="BH457" s="232"/>
      <c r="BI457" s="232"/>
    </row>
    <row r="458" spans="1:61" s="307" customFormat="1" ht="17.25" customHeight="1">
      <c r="A458" s="305"/>
      <c r="B458" s="309" t="s">
        <v>403</v>
      </c>
      <c r="C458" s="66" t="s">
        <v>13</v>
      </c>
      <c r="D458" s="300">
        <v>1</v>
      </c>
      <c r="E458" s="308">
        <v>3</v>
      </c>
      <c r="G458" s="46"/>
      <c r="H458" s="229"/>
      <c r="I458" s="232"/>
      <c r="J458" s="232"/>
      <c r="K458" s="232"/>
      <c r="L458" s="232"/>
      <c r="M458" s="232"/>
      <c r="N458" s="232"/>
      <c r="O458" s="232"/>
      <c r="P458" s="232"/>
      <c r="Q458" s="232"/>
      <c r="R458" s="232"/>
      <c r="S458" s="232"/>
      <c r="T458" s="232"/>
      <c r="U458" s="232"/>
      <c r="V458" s="232"/>
      <c r="W458" s="232"/>
      <c r="X458" s="232"/>
      <c r="Y458" s="232"/>
      <c r="Z458" s="232"/>
      <c r="AA458" s="232"/>
      <c r="AB458" s="232"/>
      <c r="AC458" s="232"/>
      <c r="AD458" s="232"/>
      <c r="AE458" s="232"/>
      <c r="AF458" s="232"/>
      <c r="AG458" s="232"/>
      <c r="AH458" s="232"/>
      <c r="AI458" s="232"/>
      <c r="AJ458" s="232"/>
      <c r="AK458" s="232"/>
      <c r="AL458" s="232"/>
      <c r="AM458" s="232"/>
      <c r="AN458" s="232"/>
      <c r="AO458" s="232"/>
      <c r="AP458" s="232"/>
      <c r="AQ458" s="232"/>
      <c r="AR458" s="232"/>
      <c r="AS458" s="232"/>
      <c r="AT458" s="232"/>
      <c r="AU458" s="232"/>
      <c r="AV458" s="232"/>
      <c r="AW458" s="232"/>
      <c r="AX458" s="232"/>
      <c r="AY458" s="232"/>
      <c r="AZ458" s="232"/>
      <c r="BA458" s="232"/>
      <c r="BB458" s="232"/>
      <c r="BC458" s="232"/>
      <c r="BD458" s="232"/>
      <c r="BE458" s="232"/>
      <c r="BF458" s="232"/>
      <c r="BG458" s="232"/>
      <c r="BH458" s="232"/>
      <c r="BI458" s="232"/>
    </row>
    <row r="459" spans="1:61" s="54" customFormat="1" ht="18" customHeight="1">
      <c r="A459" s="149"/>
      <c r="B459" s="311" t="s">
        <v>404</v>
      </c>
      <c r="C459" s="66" t="s">
        <v>13</v>
      </c>
      <c r="D459" s="303">
        <v>1</v>
      </c>
      <c r="E459" s="312">
        <v>1</v>
      </c>
      <c r="G459" s="46"/>
      <c r="H459" s="229"/>
      <c r="I459" s="277"/>
    </row>
    <row r="460" spans="1:61" s="54" customFormat="1" ht="18" customHeight="1">
      <c r="A460" s="149"/>
      <c r="B460" s="311" t="s">
        <v>405</v>
      </c>
      <c r="C460" s="66" t="s">
        <v>13</v>
      </c>
      <c r="D460" s="303">
        <v>1</v>
      </c>
      <c r="E460" s="101">
        <v>1</v>
      </c>
      <c r="G460" s="46"/>
      <c r="H460" s="229"/>
      <c r="I460" s="277"/>
    </row>
    <row r="461" spans="1:61" s="54" customFormat="1" ht="18" customHeight="1">
      <c r="A461" s="149"/>
      <c r="B461" s="311" t="s">
        <v>406</v>
      </c>
      <c r="C461" s="66" t="s">
        <v>13</v>
      </c>
      <c r="D461" s="303">
        <v>1</v>
      </c>
      <c r="E461" s="101">
        <v>3</v>
      </c>
      <c r="G461" s="46"/>
      <c r="H461" s="229"/>
      <c r="I461" s="277"/>
    </row>
    <row r="462" spans="1:61" s="54" customFormat="1" ht="18" customHeight="1">
      <c r="A462" s="149"/>
      <c r="B462" s="311" t="s">
        <v>407</v>
      </c>
      <c r="C462" s="66" t="s">
        <v>13</v>
      </c>
      <c r="D462" s="99">
        <v>2</v>
      </c>
      <c r="E462" s="101">
        <v>6</v>
      </c>
      <c r="G462" s="46"/>
      <c r="H462" s="229"/>
      <c r="I462" s="277"/>
    </row>
    <row r="463" spans="1:61" s="54" customFormat="1" ht="18" customHeight="1">
      <c r="A463" s="149"/>
      <c r="B463" s="147" t="s">
        <v>120</v>
      </c>
      <c r="C463" s="66"/>
      <c r="D463" s="99"/>
      <c r="E463" s="104">
        <f>E464</f>
        <v>32</v>
      </c>
      <c r="G463" s="46"/>
      <c r="H463" s="229"/>
      <c r="I463" s="277"/>
    </row>
    <row r="464" spans="1:61" s="54" customFormat="1" ht="18" customHeight="1">
      <c r="A464" s="149"/>
      <c r="B464" s="313" t="s">
        <v>408</v>
      </c>
      <c r="C464" s="66"/>
      <c r="D464" s="99"/>
      <c r="E464" s="104">
        <f>SUM(E465:E466)</f>
        <v>32</v>
      </c>
      <c r="G464" s="46"/>
      <c r="H464" s="229"/>
      <c r="I464" s="277"/>
    </row>
    <row r="465" spans="1:12" s="54" customFormat="1" ht="18" customHeight="1">
      <c r="A465" s="149"/>
      <c r="B465" s="145" t="s">
        <v>409</v>
      </c>
      <c r="C465" s="66" t="s">
        <v>13</v>
      </c>
      <c r="D465" s="300">
        <v>1</v>
      </c>
      <c r="E465" s="80">
        <v>7</v>
      </c>
      <c r="G465" s="46"/>
      <c r="H465" s="229"/>
      <c r="I465" s="277"/>
    </row>
    <row r="466" spans="1:12" s="54" customFormat="1" ht="18" customHeight="1">
      <c r="A466" s="149"/>
      <c r="B466" s="145" t="s">
        <v>410</v>
      </c>
      <c r="C466" s="66" t="s">
        <v>13</v>
      </c>
      <c r="D466" s="300">
        <v>1</v>
      </c>
      <c r="E466" s="80">
        <v>25</v>
      </c>
      <c r="G466" s="46"/>
      <c r="H466" s="229"/>
      <c r="I466" s="277"/>
    </row>
    <row r="467" spans="1:12" s="54" customFormat="1" ht="18" customHeight="1">
      <c r="A467" s="149"/>
      <c r="B467" s="133" t="s">
        <v>80</v>
      </c>
      <c r="C467" s="66"/>
      <c r="D467" s="66"/>
      <c r="E467" s="97">
        <f>SUM(E468:E469)</f>
        <v>20</v>
      </c>
      <c r="G467" s="46"/>
      <c r="H467" s="229"/>
      <c r="I467" s="277"/>
    </row>
    <row r="468" spans="1:12" s="54" customFormat="1" ht="18" customHeight="1">
      <c r="A468" s="149"/>
      <c r="B468" s="119" t="s">
        <v>411</v>
      </c>
      <c r="C468" s="66" t="s">
        <v>13</v>
      </c>
      <c r="D468" s="66">
        <v>1</v>
      </c>
      <c r="E468" s="101">
        <v>5</v>
      </c>
      <c r="G468" s="46"/>
      <c r="H468" s="229"/>
      <c r="I468" s="277"/>
    </row>
    <row r="469" spans="1:12" s="54" customFormat="1" ht="18" customHeight="1">
      <c r="A469" s="149"/>
      <c r="B469" s="119" t="s">
        <v>412</v>
      </c>
      <c r="C469" s="66" t="s">
        <v>13</v>
      </c>
      <c r="D469" s="66">
        <v>1</v>
      </c>
      <c r="E469" s="101">
        <v>15</v>
      </c>
      <c r="G469" s="46"/>
      <c r="H469" s="229"/>
      <c r="I469" s="277"/>
    </row>
    <row r="470" spans="1:12" s="54" customFormat="1" ht="34.5" customHeight="1">
      <c r="A470" s="403" t="s">
        <v>137</v>
      </c>
      <c r="B470" s="404"/>
      <c r="C470" s="404"/>
      <c r="D470" s="404"/>
      <c r="E470" s="172">
        <f>E471+E512+E509</f>
        <v>2305</v>
      </c>
      <c r="G470" s="46"/>
      <c r="H470" s="229"/>
      <c r="J470" s="55"/>
      <c r="L470" s="55"/>
    </row>
    <row r="471" spans="1:12" s="54" customFormat="1" ht="14.25" customHeight="1">
      <c r="A471" s="230"/>
      <c r="B471" s="181" t="s">
        <v>413</v>
      </c>
      <c r="C471" s="58" t="s">
        <v>291</v>
      </c>
      <c r="D471" s="181"/>
      <c r="E471" s="263">
        <f>E500+E498+E472+E485+E491+E488+E505+E477</f>
        <v>1831</v>
      </c>
      <c r="G471" s="46"/>
      <c r="H471" s="229"/>
      <c r="J471" s="55"/>
      <c r="L471" s="55"/>
    </row>
    <row r="472" spans="1:12" s="54" customFormat="1" ht="14.25" customHeight="1">
      <c r="A472" s="230"/>
      <c r="B472" s="314" t="s">
        <v>292</v>
      </c>
      <c r="C472" s="62"/>
      <c r="D472" s="315"/>
      <c r="E472" s="316">
        <f>SUM(E473:E476)</f>
        <v>110</v>
      </c>
      <c r="G472" s="46"/>
      <c r="H472" s="229"/>
      <c r="J472" s="55"/>
      <c r="L472" s="55"/>
    </row>
    <row r="473" spans="1:12" s="54" customFormat="1" ht="14.25" customHeight="1">
      <c r="A473" s="230"/>
      <c r="B473" s="268" t="s">
        <v>414</v>
      </c>
      <c r="C473" s="66" t="s">
        <v>13</v>
      </c>
      <c r="D473" s="317">
        <v>1</v>
      </c>
      <c r="E473" s="318">
        <v>78</v>
      </c>
      <c r="G473" s="46"/>
      <c r="H473" s="229"/>
      <c r="J473" s="55"/>
      <c r="L473" s="55"/>
    </row>
    <row r="474" spans="1:12" s="54" customFormat="1" ht="14.25" customHeight="1">
      <c r="A474" s="230"/>
      <c r="B474" s="268" t="s">
        <v>415</v>
      </c>
      <c r="C474" s="66" t="s">
        <v>13</v>
      </c>
      <c r="D474" s="317">
        <v>1</v>
      </c>
      <c r="E474" s="318">
        <v>10</v>
      </c>
      <c r="G474" s="46"/>
      <c r="H474" s="229"/>
      <c r="J474" s="55"/>
      <c r="L474" s="55"/>
    </row>
    <row r="475" spans="1:12" s="54" customFormat="1" ht="14.25" customHeight="1">
      <c r="A475" s="230"/>
      <c r="B475" s="177" t="s">
        <v>416</v>
      </c>
      <c r="C475" s="66" t="s">
        <v>13</v>
      </c>
      <c r="D475" s="317">
        <v>1</v>
      </c>
      <c r="E475" s="318">
        <v>12</v>
      </c>
      <c r="G475" s="46"/>
      <c r="H475" s="229"/>
      <c r="J475" s="55"/>
      <c r="L475" s="55"/>
    </row>
    <row r="476" spans="1:12" s="54" customFormat="1" ht="14.25" customHeight="1">
      <c r="A476" s="230"/>
      <c r="B476" s="177" t="s">
        <v>417</v>
      </c>
      <c r="C476" s="66" t="s">
        <v>13</v>
      </c>
      <c r="D476" s="317">
        <v>1</v>
      </c>
      <c r="E476" s="222">
        <v>10</v>
      </c>
      <c r="G476" s="46"/>
      <c r="H476" s="229"/>
      <c r="J476" s="55"/>
      <c r="L476" s="55"/>
    </row>
    <row r="477" spans="1:12" s="54" customFormat="1" ht="14.25" customHeight="1">
      <c r="A477" s="230"/>
      <c r="B477" s="314" t="s">
        <v>316</v>
      </c>
      <c r="C477" s="66"/>
      <c r="D477" s="317"/>
      <c r="E477" s="180">
        <f>SUM(E478:E484)</f>
        <v>499</v>
      </c>
      <c r="G477" s="46"/>
      <c r="H477" s="229"/>
      <c r="J477" s="55"/>
      <c r="L477" s="55"/>
    </row>
    <row r="478" spans="1:12" s="54" customFormat="1" ht="14.25" customHeight="1">
      <c r="A478" s="230"/>
      <c r="B478" s="268" t="s">
        <v>418</v>
      </c>
      <c r="C478" s="99" t="s">
        <v>13</v>
      </c>
      <c r="D478" s="319">
        <v>1</v>
      </c>
      <c r="E478" s="222">
        <v>155</v>
      </c>
      <c r="G478" s="46"/>
      <c r="H478" s="229"/>
      <c r="J478" s="55"/>
      <c r="L478" s="55"/>
    </row>
    <row r="479" spans="1:12" s="54" customFormat="1" ht="14.25" customHeight="1">
      <c r="A479" s="230"/>
      <c r="B479" s="268" t="s">
        <v>419</v>
      </c>
      <c r="C479" s="99" t="s">
        <v>13</v>
      </c>
      <c r="D479" s="319">
        <v>1</v>
      </c>
      <c r="E479" s="222">
        <v>65</v>
      </c>
      <c r="G479" s="46"/>
      <c r="H479" s="229"/>
      <c r="J479" s="55"/>
      <c r="L479" s="55"/>
    </row>
    <row r="480" spans="1:12" s="54" customFormat="1" ht="14.25" customHeight="1">
      <c r="A480" s="230"/>
      <c r="B480" s="268" t="s">
        <v>420</v>
      </c>
      <c r="C480" s="99" t="s">
        <v>13</v>
      </c>
      <c r="D480" s="319">
        <v>1</v>
      </c>
      <c r="E480" s="222">
        <v>65</v>
      </c>
      <c r="G480" s="46"/>
      <c r="H480" s="229"/>
      <c r="J480" s="55"/>
      <c r="L480" s="55"/>
    </row>
    <row r="481" spans="1:12" s="54" customFormat="1" ht="14.25" customHeight="1">
      <c r="A481" s="230"/>
      <c r="B481" s="268" t="s">
        <v>421</v>
      </c>
      <c r="C481" s="99" t="s">
        <v>13</v>
      </c>
      <c r="D481" s="319">
        <v>1</v>
      </c>
      <c r="E481" s="222">
        <v>65</v>
      </c>
      <c r="G481" s="46"/>
      <c r="H481" s="229"/>
      <c r="J481" s="55"/>
      <c r="L481" s="55"/>
    </row>
    <row r="482" spans="1:12" s="54" customFormat="1" ht="14.25" customHeight="1">
      <c r="A482" s="230"/>
      <c r="B482" s="268" t="s">
        <v>422</v>
      </c>
      <c r="C482" s="99" t="s">
        <v>13</v>
      </c>
      <c r="D482" s="319">
        <v>1</v>
      </c>
      <c r="E482" s="222">
        <v>107</v>
      </c>
      <c r="G482" s="46"/>
      <c r="H482" s="229"/>
      <c r="J482" s="55"/>
      <c r="L482" s="55"/>
    </row>
    <row r="483" spans="1:12" s="54" customFormat="1" ht="14.25" customHeight="1">
      <c r="A483" s="230"/>
      <c r="B483" s="268" t="s">
        <v>423</v>
      </c>
      <c r="C483" s="99" t="s">
        <v>13</v>
      </c>
      <c r="D483" s="319">
        <v>1</v>
      </c>
      <c r="E483" s="222">
        <v>18</v>
      </c>
      <c r="G483" s="46"/>
      <c r="H483" s="229"/>
      <c r="J483" s="55"/>
      <c r="L483" s="55"/>
    </row>
    <row r="484" spans="1:12" s="54" customFormat="1" ht="14.25" customHeight="1">
      <c r="A484" s="230"/>
      <c r="B484" s="268" t="s">
        <v>424</v>
      </c>
      <c r="C484" s="99" t="s">
        <v>13</v>
      </c>
      <c r="D484" s="319">
        <v>1</v>
      </c>
      <c r="E484" s="222">
        <v>24</v>
      </c>
      <c r="G484" s="46"/>
      <c r="H484" s="229"/>
      <c r="J484" s="55"/>
      <c r="L484" s="55"/>
    </row>
    <row r="485" spans="1:12" s="54" customFormat="1" ht="15.75" customHeight="1">
      <c r="A485" s="230"/>
      <c r="B485" s="314" t="s">
        <v>425</v>
      </c>
      <c r="C485" s="66"/>
      <c r="D485" s="317"/>
      <c r="E485" s="187">
        <f>E486+E487</f>
        <v>9</v>
      </c>
      <c r="G485" s="46"/>
      <c r="H485" s="229"/>
      <c r="J485" s="55"/>
      <c r="L485" s="55"/>
    </row>
    <row r="486" spans="1:12" s="54" customFormat="1" ht="15.75" customHeight="1">
      <c r="A486" s="230"/>
      <c r="B486" s="177" t="s">
        <v>426</v>
      </c>
      <c r="C486" s="66" t="s">
        <v>13</v>
      </c>
      <c r="D486" s="317">
        <v>1</v>
      </c>
      <c r="E486" s="175">
        <v>6</v>
      </c>
      <c r="G486" s="46"/>
      <c r="H486" s="229"/>
      <c r="J486" s="55"/>
      <c r="L486" s="55"/>
    </row>
    <row r="487" spans="1:12" s="54" customFormat="1" ht="15.75" customHeight="1">
      <c r="A487" s="230"/>
      <c r="B487" s="177" t="s">
        <v>427</v>
      </c>
      <c r="C487" s="66" t="s">
        <v>13</v>
      </c>
      <c r="D487" s="317">
        <v>1</v>
      </c>
      <c r="E487" s="320">
        <v>3</v>
      </c>
      <c r="G487" s="46"/>
      <c r="H487" s="229"/>
      <c r="J487" s="55"/>
      <c r="L487" s="55"/>
    </row>
    <row r="488" spans="1:12" s="54" customFormat="1" ht="15.75" customHeight="1">
      <c r="A488" s="230"/>
      <c r="B488" s="95" t="s">
        <v>392</v>
      </c>
      <c r="C488" s="321"/>
      <c r="D488" s="322"/>
      <c r="E488" s="316">
        <f>E489+E490</f>
        <v>68</v>
      </c>
      <c r="G488" s="46"/>
      <c r="H488" s="229"/>
      <c r="J488" s="55"/>
      <c r="L488" s="55"/>
    </row>
    <row r="489" spans="1:12" s="54" customFormat="1" ht="15.75" customHeight="1">
      <c r="A489" s="230"/>
      <c r="B489" s="94" t="s">
        <v>428</v>
      </c>
      <c r="C489" s="66" t="s">
        <v>13</v>
      </c>
      <c r="D489" s="317">
        <v>1</v>
      </c>
      <c r="E489" s="320">
        <f>22+6</f>
        <v>28</v>
      </c>
      <c r="G489" s="46"/>
      <c r="H489" s="229"/>
      <c r="J489" s="55"/>
      <c r="L489" s="55"/>
    </row>
    <row r="490" spans="1:12" s="54" customFormat="1" ht="47.25">
      <c r="A490" s="230"/>
      <c r="B490" s="86" t="s">
        <v>429</v>
      </c>
      <c r="C490" s="66" t="s">
        <v>13</v>
      </c>
      <c r="D490" s="317">
        <v>1</v>
      </c>
      <c r="E490" s="320">
        <v>40</v>
      </c>
      <c r="G490" s="46"/>
      <c r="H490" s="229"/>
      <c r="J490" s="55"/>
      <c r="L490" s="55"/>
    </row>
    <row r="491" spans="1:12" s="54" customFormat="1" ht="15.75" customHeight="1">
      <c r="A491" s="230"/>
      <c r="B491" s="102" t="s">
        <v>430</v>
      </c>
      <c r="C491" s="66"/>
      <c r="D491" s="317"/>
      <c r="E491" s="180">
        <f>SUM(E492:E497)</f>
        <v>294</v>
      </c>
      <c r="G491" s="46"/>
      <c r="H491" s="229"/>
      <c r="J491" s="55"/>
      <c r="L491" s="55"/>
    </row>
    <row r="492" spans="1:12" s="54" customFormat="1" ht="15.75" customHeight="1">
      <c r="A492" s="230"/>
      <c r="B492" s="177" t="s">
        <v>431</v>
      </c>
      <c r="C492" s="66" t="s">
        <v>13</v>
      </c>
      <c r="D492" s="317">
        <v>1</v>
      </c>
      <c r="E492" s="175">
        <v>22</v>
      </c>
      <c r="G492" s="46"/>
      <c r="H492" s="229"/>
      <c r="J492" s="55"/>
      <c r="L492" s="55"/>
    </row>
    <row r="493" spans="1:12" s="54" customFormat="1" ht="15.75" customHeight="1">
      <c r="A493" s="230"/>
      <c r="B493" s="114" t="s">
        <v>432</v>
      </c>
      <c r="C493" s="66" t="s">
        <v>13</v>
      </c>
      <c r="D493" s="317">
        <v>1</v>
      </c>
      <c r="E493" s="175">
        <v>18</v>
      </c>
      <c r="G493" s="46"/>
      <c r="H493" s="229"/>
      <c r="J493" s="55"/>
      <c r="L493" s="55"/>
    </row>
    <row r="494" spans="1:12" s="54" customFormat="1" ht="15.75" customHeight="1">
      <c r="A494" s="230"/>
      <c r="B494" s="106" t="s">
        <v>433</v>
      </c>
      <c r="C494" s="66" t="s">
        <v>13</v>
      </c>
      <c r="D494" s="317">
        <v>1</v>
      </c>
      <c r="E494" s="146">
        <v>3</v>
      </c>
      <c r="G494" s="46"/>
      <c r="H494" s="229"/>
      <c r="J494" s="55"/>
      <c r="L494" s="55"/>
    </row>
    <row r="495" spans="1:12" s="54" customFormat="1" ht="30" customHeight="1">
      <c r="A495" s="230"/>
      <c r="B495" s="106" t="s">
        <v>434</v>
      </c>
      <c r="C495" s="66" t="s">
        <v>13</v>
      </c>
      <c r="D495" s="317">
        <v>1</v>
      </c>
      <c r="E495" s="146">
        <v>8</v>
      </c>
      <c r="G495" s="46"/>
      <c r="H495" s="229"/>
      <c r="J495" s="55"/>
      <c r="L495" s="55"/>
    </row>
    <row r="496" spans="1:12" s="54" customFormat="1" ht="15.75" customHeight="1">
      <c r="A496" s="230"/>
      <c r="B496" s="206" t="s">
        <v>435</v>
      </c>
      <c r="C496" s="66" t="s">
        <v>13</v>
      </c>
      <c r="D496" s="317">
        <v>1</v>
      </c>
      <c r="E496" s="146">
        <v>64</v>
      </c>
      <c r="G496" s="46"/>
      <c r="H496" s="229"/>
      <c r="J496" s="55"/>
      <c r="L496" s="55"/>
    </row>
    <row r="497" spans="1:13" s="54" customFormat="1" ht="63">
      <c r="A497" s="230"/>
      <c r="B497" s="323" t="s">
        <v>436</v>
      </c>
      <c r="C497" s="66" t="s">
        <v>13</v>
      </c>
      <c r="D497" s="317">
        <v>1</v>
      </c>
      <c r="E497" s="324">
        <v>179</v>
      </c>
      <c r="F497" s="54" t="s">
        <v>101</v>
      </c>
      <c r="G497" s="46"/>
      <c r="H497" s="229"/>
      <c r="J497" s="55"/>
      <c r="L497" s="55"/>
    </row>
    <row r="498" spans="1:13" s="54" customFormat="1" ht="15.75" customHeight="1">
      <c r="A498" s="325"/>
      <c r="B498" s="130" t="s">
        <v>437</v>
      </c>
      <c r="C498" s="66"/>
      <c r="D498" s="317"/>
      <c r="E498" s="187">
        <f>SUM(E499:E499)</f>
        <v>5</v>
      </c>
      <c r="G498" s="326"/>
      <c r="H498" s="229"/>
      <c r="I498" s="277"/>
      <c r="L498" s="327"/>
      <c r="M498" s="87"/>
    </row>
    <row r="499" spans="1:13" s="54" customFormat="1" ht="15.75" customHeight="1">
      <c r="A499" s="325"/>
      <c r="B499" s="106" t="s">
        <v>438</v>
      </c>
      <c r="C499" s="66" t="s">
        <v>13</v>
      </c>
      <c r="D499" s="300">
        <v>1</v>
      </c>
      <c r="E499" s="175">
        <v>5</v>
      </c>
      <c r="G499" s="326"/>
      <c r="H499" s="229"/>
      <c r="I499" s="277"/>
      <c r="L499" s="327"/>
      <c r="M499" s="87"/>
    </row>
    <row r="500" spans="1:13" s="54" customFormat="1" ht="19.5" customHeight="1">
      <c r="A500" s="325"/>
      <c r="B500" s="314" t="s">
        <v>377</v>
      </c>
      <c r="C500" s="317"/>
      <c r="D500" s="317"/>
      <c r="E500" s="187">
        <f>SUM(E501:E504)</f>
        <v>150</v>
      </c>
      <c r="G500" s="46"/>
      <c r="H500" s="229"/>
      <c r="L500" s="55"/>
    </row>
    <row r="501" spans="1:13" s="54" customFormat="1" ht="18.75" customHeight="1">
      <c r="A501" s="325"/>
      <c r="B501" s="86" t="s">
        <v>439</v>
      </c>
      <c r="C501" s="328" t="s">
        <v>13</v>
      </c>
      <c r="D501" s="317">
        <v>1</v>
      </c>
      <c r="E501" s="175">
        <v>30</v>
      </c>
      <c r="G501" s="326"/>
      <c r="H501" s="229"/>
      <c r="I501" s="277"/>
      <c r="L501" s="55"/>
    </row>
    <row r="502" spans="1:13" s="54" customFormat="1">
      <c r="A502" s="325"/>
      <c r="B502" s="86" t="s">
        <v>440</v>
      </c>
      <c r="C502" s="328" t="s">
        <v>13</v>
      </c>
      <c r="D502" s="317">
        <v>1</v>
      </c>
      <c r="E502" s="175">
        <v>53</v>
      </c>
      <c r="G502" s="326"/>
      <c r="H502" s="229"/>
      <c r="I502" s="277"/>
      <c r="L502" s="55"/>
    </row>
    <row r="503" spans="1:13" s="54" customFormat="1" ht="15.75" customHeight="1">
      <c r="A503" s="325"/>
      <c r="B503" s="86" t="s">
        <v>441</v>
      </c>
      <c r="C503" s="328" t="s">
        <v>13</v>
      </c>
      <c r="D503" s="317">
        <v>1</v>
      </c>
      <c r="E503" s="175">
        <v>62</v>
      </c>
      <c r="G503" s="326"/>
      <c r="H503" s="229"/>
      <c r="I503" s="277"/>
      <c r="L503" s="55"/>
    </row>
    <row r="504" spans="1:13" s="54" customFormat="1" ht="25.5" customHeight="1">
      <c r="A504" s="325"/>
      <c r="B504" s="145" t="s">
        <v>442</v>
      </c>
      <c r="C504" s="328" t="s">
        <v>13</v>
      </c>
      <c r="D504" s="317">
        <v>1</v>
      </c>
      <c r="E504" s="175">
        <v>5</v>
      </c>
      <c r="G504" s="326"/>
      <c r="H504" s="229"/>
      <c r="I504" s="277"/>
      <c r="L504" s="55"/>
    </row>
    <row r="505" spans="1:13" s="54" customFormat="1" ht="15.75" customHeight="1">
      <c r="A505" s="325"/>
      <c r="B505" s="283" t="s">
        <v>344</v>
      </c>
      <c r="C505" s="328"/>
      <c r="D505" s="317"/>
      <c r="E505" s="180">
        <f>SUM(E506:E508)</f>
        <v>696</v>
      </c>
      <c r="G505" s="326"/>
      <c r="H505" s="229"/>
      <c r="I505" s="277"/>
      <c r="L505" s="55"/>
    </row>
    <row r="506" spans="1:13" s="54" customFormat="1" ht="47.25">
      <c r="A506" s="325"/>
      <c r="B506" s="205" t="s">
        <v>443</v>
      </c>
      <c r="C506" s="328" t="s">
        <v>13</v>
      </c>
      <c r="D506" s="317">
        <v>1</v>
      </c>
      <c r="E506" s="175">
        <v>298</v>
      </c>
      <c r="G506" s="326"/>
      <c r="H506" s="229"/>
      <c r="I506" s="277"/>
      <c r="L506" s="55"/>
    </row>
    <row r="507" spans="1:13" s="54" customFormat="1" ht="47.25">
      <c r="A507" s="325"/>
      <c r="B507" s="205" t="s">
        <v>444</v>
      </c>
      <c r="C507" s="328" t="s">
        <v>13</v>
      </c>
      <c r="D507" s="317">
        <v>1</v>
      </c>
      <c r="E507" s="175">
        <v>118</v>
      </c>
      <c r="G507" s="326"/>
      <c r="H507" s="229"/>
      <c r="I507" s="277"/>
      <c r="L507" s="55"/>
    </row>
    <row r="508" spans="1:13" s="54" customFormat="1" ht="47.25">
      <c r="A508" s="325"/>
      <c r="B508" s="86" t="s">
        <v>445</v>
      </c>
      <c r="C508" s="328" t="s">
        <v>13</v>
      </c>
      <c r="D508" s="317">
        <v>1</v>
      </c>
      <c r="E508" s="175">
        <v>280</v>
      </c>
      <c r="G508" s="326"/>
      <c r="H508" s="229"/>
      <c r="I508" s="277"/>
      <c r="L508" s="55"/>
    </row>
    <row r="509" spans="1:13" s="54" customFormat="1">
      <c r="A509" s="325"/>
      <c r="B509" s="219" t="s">
        <v>76</v>
      </c>
      <c r="C509" s="168" t="s">
        <v>395</v>
      </c>
      <c r="D509" s="329"/>
      <c r="E509" s="330">
        <f>E510</f>
        <v>394</v>
      </c>
      <c r="G509" s="326"/>
      <c r="H509" s="229"/>
      <c r="I509" s="277"/>
      <c r="J509" s="55"/>
      <c r="L509" s="55"/>
    </row>
    <row r="510" spans="1:13" s="54" customFormat="1">
      <c r="A510" s="325"/>
      <c r="B510" s="133" t="s">
        <v>80</v>
      </c>
      <c r="C510" s="328"/>
      <c r="D510" s="317"/>
      <c r="E510" s="175">
        <f>E511</f>
        <v>394</v>
      </c>
      <c r="G510" s="326"/>
      <c r="H510" s="229"/>
      <c r="I510" s="277"/>
      <c r="J510" s="55"/>
      <c r="L510" s="55"/>
    </row>
    <row r="511" spans="1:13" s="54" customFormat="1" ht="47.25">
      <c r="A511" s="325"/>
      <c r="B511" s="86" t="s">
        <v>446</v>
      </c>
      <c r="C511" s="328"/>
      <c r="D511" s="317"/>
      <c r="E511" s="175">
        <v>394</v>
      </c>
      <c r="G511" s="326"/>
      <c r="H511" s="229"/>
      <c r="I511" s="277"/>
      <c r="J511" s="55"/>
      <c r="L511" s="55"/>
    </row>
    <row r="512" spans="1:13" s="54" customFormat="1" ht="16.5" customHeight="1">
      <c r="A512" s="325"/>
      <c r="B512" s="57" t="s">
        <v>447</v>
      </c>
      <c r="C512" s="168" t="s">
        <v>448</v>
      </c>
      <c r="D512" s="57"/>
      <c r="E512" s="304">
        <f>E515+E513</f>
        <v>80</v>
      </c>
      <c r="G512" s="326"/>
      <c r="H512" s="229"/>
      <c r="I512" s="277"/>
      <c r="J512" s="55"/>
      <c r="L512" s="55"/>
    </row>
    <row r="513" spans="1:12" s="54" customFormat="1" ht="16.5" customHeight="1">
      <c r="A513" s="325"/>
      <c r="B513" s="331" t="s">
        <v>449</v>
      </c>
      <c r="C513" s="168"/>
      <c r="D513" s="57"/>
      <c r="E513" s="304">
        <f>E514</f>
        <v>30</v>
      </c>
      <c r="G513" s="326"/>
      <c r="H513" s="229"/>
      <c r="I513" s="277"/>
      <c r="J513" s="55"/>
      <c r="L513" s="55"/>
    </row>
    <row r="514" spans="1:12" s="54" customFormat="1" ht="31.5">
      <c r="A514" s="325"/>
      <c r="B514" s="86" t="s">
        <v>450</v>
      </c>
      <c r="C514" s="66" t="s">
        <v>13</v>
      </c>
      <c r="D514" s="66">
        <v>1</v>
      </c>
      <c r="E514" s="175">
        <v>30</v>
      </c>
      <c r="G514" s="326"/>
      <c r="H514" s="229"/>
      <c r="I514" s="277"/>
      <c r="J514" s="55"/>
      <c r="L514" s="55"/>
    </row>
    <row r="515" spans="1:12" s="54" customFormat="1" ht="21" customHeight="1">
      <c r="A515" s="325"/>
      <c r="B515" s="63" t="s">
        <v>451</v>
      </c>
      <c r="C515" s="66"/>
      <c r="D515" s="66"/>
      <c r="E515" s="187">
        <f>E516</f>
        <v>50</v>
      </c>
      <c r="G515" s="326"/>
      <c r="H515" s="229"/>
      <c r="I515" s="277"/>
      <c r="J515" s="55"/>
      <c r="L515" s="55"/>
    </row>
    <row r="516" spans="1:12" s="6" customFormat="1" ht="15" customHeight="1">
      <c r="A516" s="332"/>
      <c r="B516" s="273" t="s">
        <v>208</v>
      </c>
      <c r="C516" s="209" t="s">
        <v>13</v>
      </c>
      <c r="D516" s="209">
        <v>1</v>
      </c>
      <c r="E516" s="227">
        <f>40+10</f>
        <v>50</v>
      </c>
      <c r="G516" s="333"/>
      <c r="H516" s="5"/>
      <c r="I516" s="334"/>
      <c r="J516" s="26"/>
      <c r="L516" s="26"/>
    </row>
    <row r="517" spans="1:12" s="54" customFormat="1" ht="15.75" customHeight="1">
      <c r="A517" s="395" t="s">
        <v>452</v>
      </c>
      <c r="B517" s="396"/>
      <c r="C517" s="396"/>
      <c r="D517" s="335"/>
      <c r="E517" s="45">
        <f>E518</f>
        <v>0</v>
      </c>
      <c r="G517" s="46"/>
      <c r="H517" s="256"/>
      <c r="J517" s="55"/>
      <c r="L517" s="55"/>
    </row>
    <row r="518" spans="1:12" s="54" customFormat="1" ht="15.75" customHeight="1">
      <c r="A518" s="63"/>
      <c r="B518" s="63"/>
      <c r="C518" s="234"/>
      <c r="D518" s="63"/>
      <c r="E518" s="156">
        <v>0</v>
      </c>
      <c r="G518" s="46"/>
      <c r="H518" s="256"/>
      <c r="J518" s="55"/>
      <c r="L518" s="55"/>
    </row>
    <row r="519" spans="1:12" s="54" customFormat="1" ht="21.75" customHeight="1">
      <c r="A519" s="397" t="s">
        <v>226</v>
      </c>
      <c r="B519" s="398"/>
      <c r="C519" s="398"/>
      <c r="D519" s="398"/>
      <c r="E519" s="172">
        <f>E520+E556</f>
        <v>11849</v>
      </c>
      <c r="G519" s="46"/>
      <c r="H519" s="256"/>
      <c r="J519" s="232"/>
    </row>
    <row r="520" spans="1:12" s="54" customFormat="1" ht="18.75" customHeight="1">
      <c r="A520" s="233"/>
      <c r="B520" s="181" t="s">
        <v>413</v>
      </c>
      <c r="C520" s="58" t="s">
        <v>291</v>
      </c>
      <c r="D520" s="181"/>
      <c r="E520" s="263">
        <f>E526+E532+E535+E542+E545+E550+E521+E529+E547</f>
        <v>11519</v>
      </c>
      <c r="G520" s="46"/>
      <c r="H520" s="256"/>
      <c r="J520" s="232"/>
    </row>
    <row r="521" spans="1:12" s="54" customFormat="1" ht="18.75" customHeight="1">
      <c r="A521" s="233"/>
      <c r="B521" s="264" t="s">
        <v>292</v>
      </c>
      <c r="C521" s="62"/>
      <c r="D521" s="315"/>
      <c r="E521" s="316">
        <f>SUM(E522:E525)</f>
        <v>306</v>
      </c>
      <c r="G521" s="46"/>
      <c r="H521" s="256"/>
      <c r="J521" s="232"/>
    </row>
    <row r="522" spans="1:12" s="54" customFormat="1" ht="18.75" customHeight="1">
      <c r="A522" s="233"/>
      <c r="B522" s="126" t="s">
        <v>453</v>
      </c>
      <c r="C522" s="66" t="s">
        <v>13</v>
      </c>
      <c r="D522" s="317">
        <v>1</v>
      </c>
      <c r="E522" s="320">
        <v>39</v>
      </c>
      <c r="G522" s="46"/>
      <c r="H522" s="256"/>
      <c r="J522" s="232"/>
    </row>
    <row r="523" spans="1:12" s="54" customFormat="1" ht="18.75" customHeight="1">
      <c r="A523" s="233"/>
      <c r="B523" s="106" t="s">
        <v>454</v>
      </c>
      <c r="C523" s="66" t="s">
        <v>13</v>
      </c>
      <c r="D523" s="317">
        <v>1</v>
      </c>
      <c r="E523" s="320">
        <v>27</v>
      </c>
      <c r="G523" s="46"/>
      <c r="H523" s="256"/>
      <c r="J523" s="232"/>
    </row>
    <row r="524" spans="1:12" s="54" customFormat="1" ht="18.75" customHeight="1">
      <c r="A524" s="233"/>
      <c r="B524" s="86" t="s">
        <v>455</v>
      </c>
      <c r="C524" s="66" t="s">
        <v>13</v>
      </c>
      <c r="D524" s="317">
        <v>2</v>
      </c>
      <c r="E524" s="175">
        <v>198</v>
      </c>
      <c r="G524" s="46"/>
      <c r="H524" s="256"/>
      <c r="J524" s="232"/>
    </row>
    <row r="525" spans="1:12" s="54" customFormat="1" ht="31.5">
      <c r="A525" s="233"/>
      <c r="B525" s="336" t="s">
        <v>456</v>
      </c>
      <c r="C525" s="66" t="s">
        <v>13</v>
      </c>
      <c r="D525" s="317">
        <v>1</v>
      </c>
      <c r="E525" s="175">
        <v>42</v>
      </c>
      <c r="G525" s="46"/>
      <c r="H525" s="256"/>
      <c r="J525" s="232"/>
    </row>
    <row r="526" spans="1:12" s="54" customFormat="1" ht="15" customHeight="1">
      <c r="A526" s="233"/>
      <c r="B526" s="95" t="s">
        <v>457</v>
      </c>
      <c r="C526" s="66"/>
      <c r="D526" s="317"/>
      <c r="E526" s="187">
        <f>SUM(E527:E528)</f>
        <v>41</v>
      </c>
      <c r="G526" s="46"/>
      <c r="H526" s="256"/>
      <c r="J526" s="232"/>
    </row>
    <row r="527" spans="1:12" s="54" customFormat="1" ht="15" customHeight="1">
      <c r="A527" s="233"/>
      <c r="B527" s="86" t="s">
        <v>458</v>
      </c>
      <c r="C527" s="66" t="s">
        <v>13</v>
      </c>
      <c r="D527" s="317">
        <v>1</v>
      </c>
      <c r="E527" s="175">
        <v>11</v>
      </c>
      <c r="G527" s="46"/>
      <c r="H527" s="256"/>
      <c r="J527" s="232"/>
    </row>
    <row r="528" spans="1:12" s="54" customFormat="1" ht="15" customHeight="1">
      <c r="A528" s="233"/>
      <c r="B528" s="86" t="s">
        <v>459</v>
      </c>
      <c r="C528" s="66" t="s">
        <v>13</v>
      </c>
      <c r="D528" s="317">
        <v>1</v>
      </c>
      <c r="E528" s="175">
        <v>30</v>
      </c>
      <c r="G528" s="46"/>
      <c r="H528" s="229"/>
      <c r="J528" s="232"/>
    </row>
    <row r="529" spans="1:15" s="54" customFormat="1" ht="15" customHeight="1">
      <c r="A529" s="233"/>
      <c r="B529" s="95" t="s">
        <v>334</v>
      </c>
      <c r="C529" s="66"/>
      <c r="D529" s="317"/>
      <c r="E529" s="187">
        <f>SUM(E530:E531)</f>
        <v>196</v>
      </c>
      <c r="G529" s="46"/>
      <c r="H529" s="229"/>
      <c r="J529" s="232"/>
    </row>
    <row r="530" spans="1:15" s="54" customFormat="1" ht="15" customHeight="1">
      <c r="A530" s="233"/>
      <c r="B530" s="86" t="s">
        <v>460</v>
      </c>
      <c r="C530" s="66" t="s">
        <v>13</v>
      </c>
      <c r="D530" s="317">
        <v>1</v>
      </c>
      <c r="E530" s="175">
        <v>175</v>
      </c>
      <c r="G530" s="46"/>
      <c r="H530" s="229"/>
      <c r="J530" s="232"/>
    </row>
    <row r="531" spans="1:15" s="54" customFormat="1" ht="15" customHeight="1">
      <c r="A531" s="233"/>
      <c r="B531" s="86" t="s">
        <v>461</v>
      </c>
      <c r="C531" s="66" t="s">
        <v>13</v>
      </c>
      <c r="D531" s="317">
        <v>1</v>
      </c>
      <c r="E531" s="175">
        <v>21</v>
      </c>
      <c r="G531" s="46"/>
      <c r="H531" s="229"/>
      <c r="J531" s="232"/>
    </row>
    <row r="532" spans="1:15" s="54" customFormat="1" ht="15.75" customHeight="1">
      <c r="A532" s="296"/>
      <c r="B532" s="264" t="s">
        <v>377</v>
      </c>
      <c r="C532" s="66"/>
      <c r="D532" s="66"/>
      <c r="E532" s="187">
        <f>SUM(E533:E534)</f>
        <v>970</v>
      </c>
      <c r="G532" s="46"/>
      <c r="H532" s="229"/>
      <c r="O532" s="337"/>
    </row>
    <row r="533" spans="1:15" s="54" customFormat="1" ht="31.5">
      <c r="A533" s="325"/>
      <c r="B533" s="86" t="s">
        <v>462</v>
      </c>
      <c r="C533" s="66" t="s">
        <v>13</v>
      </c>
      <c r="D533" s="317">
        <v>1</v>
      </c>
      <c r="E533" s="175">
        <v>925</v>
      </c>
      <c r="G533" s="326"/>
      <c r="H533" s="229"/>
      <c r="I533" s="277"/>
      <c r="J533" s="338"/>
      <c r="O533" s="337"/>
    </row>
    <row r="534" spans="1:15" s="54" customFormat="1">
      <c r="A534" s="325"/>
      <c r="B534" s="145" t="s">
        <v>463</v>
      </c>
      <c r="C534" s="66" t="s">
        <v>13</v>
      </c>
      <c r="D534" s="317">
        <v>1</v>
      </c>
      <c r="E534" s="175">
        <v>45</v>
      </c>
      <c r="G534" s="326"/>
      <c r="H534" s="229"/>
      <c r="I534" s="277"/>
      <c r="J534" s="338"/>
      <c r="O534" s="337"/>
    </row>
    <row r="535" spans="1:15" s="54" customFormat="1" ht="19.5" customHeight="1">
      <c r="A535" s="149"/>
      <c r="B535" s="314" t="s">
        <v>316</v>
      </c>
      <c r="C535" s="66"/>
      <c r="D535" s="317"/>
      <c r="E535" s="187">
        <f>SUM(E536:E541)</f>
        <v>8094</v>
      </c>
      <c r="G535" s="46"/>
      <c r="H535" s="229"/>
      <c r="O535" s="337"/>
    </row>
    <row r="536" spans="1:15" s="54" customFormat="1" ht="15.75" customHeight="1">
      <c r="A536" s="149"/>
      <c r="B536" s="167" t="s">
        <v>464</v>
      </c>
      <c r="C536" s="66" t="s">
        <v>13</v>
      </c>
      <c r="D536" s="66">
        <v>1</v>
      </c>
      <c r="E536" s="339">
        <v>119</v>
      </c>
      <c r="G536" s="46"/>
      <c r="H536" s="229"/>
      <c r="I536" s="277"/>
      <c r="O536" s="337"/>
    </row>
    <row r="537" spans="1:15" s="54" customFormat="1">
      <c r="A537" s="149"/>
      <c r="B537" s="167" t="s">
        <v>465</v>
      </c>
      <c r="C537" s="66" t="s">
        <v>13</v>
      </c>
      <c r="D537" s="66">
        <v>1</v>
      </c>
      <c r="E537" s="339">
        <v>4165</v>
      </c>
      <c r="G537" s="46"/>
      <c r="H537" s="229"/>
      <c r="I537" s="277"/>
      <c r="O537" s="337"/>
    </row>
    <row r="538" spans="1:15" s="54" customFormat="1" ht="15.75" customHeight="1">
      <c r="A538" s="149"/>
      <c r="B538" s="301" t="s">
        <v>466</v>
      </c>
      <c r="C538" s="66" t="s">
        <v>13</v>
      </c>
      <c r="D538" s="66">
        <v>1</v>
      </c>
      <c r="E538" s="339">
        <v>3147</v>
      </c>
      <c r="G538" s="46"/>
      <c r="H538" s="229"/>
      <c r="I538" s="277"/>
      <c r="O538" s="337"/>
    </row>
    <row r="539" spans="1:15" s="54" customFormat="1" ht="15.75" customHeight="1">
      <c r="A539" s="149"/>
      <c r="B539" s="301" t="s">
        <v>467</v>
      </c>
      <c r="C539" s="66" t="s">
        <v>13</v>
      </c>
      <c r="D539" s="66">
        <v>1</v>
      </c>
      <c r="E539" s="339">
        <v>451</v>
      </c>
      <c r="G539" s="46"/>
      <c r="H539" s="229"/>
      <c r="I539" s="277"/>
      <c r="O539" s="337"/>
    </row>
    <row r="540" spans="1:15" s="54" customFormat="1" ht="15.75" customHeight="1">
      <c r="A540" s="149"/>
      <c r="B540" s="167" t="s">
        <v>468</v>
      </c>
      <c r="C540" s="66" t="s">
        <v>13</v>
      </c>
      <c r="D540" s="66">
        <v>1</v>
      </c>
      <c r="E540" s="339">
        <v>104</v>
      </c>
      <c r="G540" s="46"/>
      <c r="H540" s="229"/>
      <c r="I540" s="277"/>
      <c r="O540" s="337"/>
    </row>
    <row r="541" spans="1:15" s="54" customFormat="1" ht="15.75" customHeight="1">
      <c r="A541" s="149"/>
      <c r="B541" s="145" t="s">
        <v>469</v>
      </c>
      <c r="C541" s="66" t="s">
        <v>13</v>
      </c>
      <c r="D541" s="66">
        <v>1</v>
      </c>
      <c r="E541" s="339">
        <v>108</v>
      </c>
      <c r="G541" s="46"/>
      <c r="H541" s="229"/>
      <c r="I541" s="277"/>
      <c r="O541" s="337"/>
    </row>
    <row r="542" spans="1:15" s="54" customFormat="1" ht="15.75" customHeight="1">
      <c r="A542" s="149"/>
      <c r="B542" s="130" t="s">
        <v>348</v>
      </c>
      <c r="C542" s="130"/>
      <c r="D542" s="130"/>
      <c r="E542" s="125">
        <f>SUM(E543:E544)</f>
        <v>1454</v>
      </c>
      <c r="G542" s="340"/>
      <c r="H542" s="229"/>
      <c r="I542" s="341"/>
      <c r="J542" s="277"/>
      <c r="O542" s="337"/>
    </row>
    <row r="543" spans="1:15" s="54" customFormat="1" ht="15.75" customHeight="1">
      <c r="A543" s="149"/>
      <c r="B543" s="86" t="s">
        <v>470</v>
      </c>
      <c r="C543" s="66" t="s">
        <v>13</v>
      </c>
      <c r="D543" s="66">
        <v>1</v>
      </c>
      <c r="E543" s="342">
        <v>205</v>
      </c>
      <c r="G543" s="340"/>
      <c r="H543" s="229"/>
      <c r="I543" s="341"/>
      <c r="J543" s="277"/>
      <c r="O543" s="337"/>
    </row>
    <row r="544" spans="1:15" s="54" customFormat="1">
      <c r="A544" s="149"/>
      <c r="B544" s="145" t="s">
        <v>471</v>
      </c>
      <c r="C544" s="66" t="s">
        <v>13</v>
      </c>
      <c r="D544" s="66">
        <v>1</v>
      </c>
      <c r="E544" s="342">
        <v>1249</v>
      </c>
      <c r="G544" s="340"/>
      <c r="H544" s="229"/>
      <c r="I544" s="341"/>
      <c r="J544" s="277"/>
      <c r="O544" s="337"/>
    </row>
    <row r="545" spans="1:15" s="54" customFormat="1" ht="15.75" customHeight="1">
      <c r="A545" s="149"/>
      <c r="B545" s="95" t="s">
        <v>392</v>
      </c>
      <c r="C545" s="66"/>
      <c r="D545" s="66"/>
      <c r="E545" s="343">
        <f>SUM(E546:E546)</f>
        <v>180</v>
      </c>
      <c r="G545" s="135"/>
      <c r="H545" s="229"/>
      <c r="I545" s="341"/>
      <c r="J545" s="277"/>
      <c r="O545" s="337"/>
    </row>
    <row r="546" spans="1:15" s="54" customFormat="1" ht="15.75" customHeight="1">
      <c r="A546" s="149"/>
      <c r="B546" s="94" t="s">
        <v>472</v>
      </c>
      <c r="C546" s="66" t="s">
        <v>13</v>
      </c>
      <c r="D546" s="66">
        <v>1</v>
      </c>
      <c r="E546" s="342">
        <f>150+30</f>
        <v>180</v>
      </c>
      <c r="G546" s="340"/>
      <c r="H546" s="229"/>
      <c r="I546" s="341"/>
      <c r="J546" s="277"/>
      <c r="O546" s="337"/>
    </row>
    <row r="547" spans="1:15" s="54" customFormat="1" ht="15.75" customHeight="1">
      <c r="A547" s="149"/>
      <c r="B547" s="344" t="s">
        <v>344</v>
      </c>
      <c r="C547" s="66"/>
      <c r="D547" s="66"/>
      <c r="E547" s="343">
        <f>E548+E549</f>
        <v>150</v>
      </c>
      <c r="G547" s="340"/>
      <c r="H547" s="229"/>
      <c r="I547" s="341"/>
      <c r="J547" s="277"/>
      <c r="O547" s="337"/>
    </row>
    <row r="548" spans="1:15" s="54" customFormat="1" ht="15.75" customHeight="1">
      <c r="A548" s="149"/>
      <c r="B548" s="294" t="s">
        <v>473</v>
      </c>
      <c r="C548" s="66" t="s">
        <v>13</v>
      </c>
      <c r="D548" s="66">
        <v>1</v>
      </c>
      <c r="E548" s="342">
        <f>350-280</f>
        <v>70</v>
      </c>
      <c r="G548" s="340"/>
      <c r="H548" s="229"/>
      <c r="I548" s="341"/>
      <c r="J548" s="277"/>
      <c r="O548" s="337"/>
    </row>
    <row r="549" spans="1:15" s="54" customFormat="1" ht="15.75" customHeight="1">
      <c r="A549" s="149"/>
      <c r="B549" s="86" t="s">
        <v>474</v>
      </c>
      <c r="C549" s="66" t="s">
        <v>13</v>
      </c>
      <c r="D549" s="66">
        <v>2</v>
      </c>
      <c r="E549" s="342">
        <v>80</v>
      </c>
      <c r="G549" s="340"/>
      <c r="H549" s="229"/>
      <c r="I549" s="341"/>
      <c r="J549" s="277"/>
      <c r="O549" s="337"/>
    </row>
    <row r="550" spans="1:15" s="54" customFormat="1" ht="15.75" customHeight="1">
      <c r="A550" s="149"/>
      <c r="B550" s="345" t="s">
        <v>425</v>
      </c>
      <c r="C550" s="264"/>
      <c r="D550" s="264"/>
      <c r="E550" s="346">
        <f>SUM(E551:E555)</f>
        <v>128</v>
      </c>
      <c r="G550" s="340"/>
      <c r="H550" s="229"/>
      <c r="I550" s="341"/>
      <c r="J550" s="277"/>
      <c r="O550" s="337"/>
    </row>
    <row r="551" spans="1:15" s="54" customFormat="1" ht="15.75" customHeight="1">
      <c r="A551" s="149"/>
      <c r="B551" s="94" t="s">
        <v>475</v>
      </c>
      <c r="C551" s="66" t="s">
        <v>13</v>
      </c>
      <c r="D551" s="66">
        <v>1</v>
      </c>
      <c r="E551" s="347">
        <v>21</v>
      </c>
      <c r="G551" s="340"/>
      <c r="H551" s="229"/>
      <c r="I551" s="341"/>
      <c r="J551" s="277"/>
      <c r="O551" s="337"/>
    </row>
    <row r="552" spans="1:15" s="54" customFormat="1" ht="15.75" customHeight="1">
      <c r="A552" s="149"/>
      <c r="B552" s="348" t="s">
        <v>476</v>
      </c>
      <c r="C552" s="66" t="s">
        <v>13</v>
      </c>
      <c r="D552" s="66">
        <v>1</v>
      </c>
      <c r="E552" s="347">
        <v>8</v>
      </c>
      <c r="G552" s="340"/>
      <c r="H552" s="229"/>
      <c r="I552" s="341"/>
      <c r="J552" s="277"/>
      <c r="O552" s="337"/>
    </row>
    <row r="553" spans="1:15" s="54" customFormat="1" ht="15.75" customHeight="1">
      <c r="A553" s="149"/>
      <c r="B553" s="349" t="s">
        <v>477</v>
      </c>
      <c r="C553" s="66" t="s">
        <v>13</v>
      </c>
      <c r="D553" s="66">
        <v>1</v>
      </c>
      <c r="E553" s="347">
        <v>6</v>
      </c>
      <c r="G553" s="340"/>
      <c r="H553" s="229"/>
      <c r="I553" s="341"/>
      <c r="J553" s="277"/>
      <c r="O553" s="337"/>
    </row>
    <row r="554" spans="1:15" s="54" customFormat="1" ht="15.75" customHeight="1">
      <c r="A554" s="149"/>
      <c r="B554" s="145" t="s">
        <v>478</v>
      </c>
      <c r="C554" s="66" t="s">
        <v>13</v>
      </c>
      <c r="D554" s="66">
        <v>1</v>
      </c>
      <c r="E554" s="347">
        <v>90</v>
      </c>
      <c r="G554" s="340"/>
      <c r="H554" s="229"/>
      <c r="I554" s="341"/>
      <c r="J554" s="277"/>
      <c r="O554" s="337"/>
    </row>
    <row r="555" spans="1:15" s="54" customFormat="1" ht="15.75" customHeight="1">
      <c r="A555" s="149"/>
      <c r="B555" s="145" t="s">
        <v>479</v>
      </c>
      <c r="C555" s="66" t="s">
        <v>13</v>
      </c>
      <c r="D555" s="66">
        <v>1</v>
      </c>
      <c r="E555" s="347">
        <f>26-23</f>
        <v>3</v>
      </c>
      <c r="G555" s="340"/>
      <c r="H555" s="229"/>
      <c r="I555" s="341"/>
      <c r="J555" s="277"/>
      <c r="O555" s="337"/>
    </row>
    <row r="556" spans="1:15" s="54" customFormat="1" ht="15.75" customHeight="1">
      <c r="A556" s="296"/>
      <c r="B556" s="219" t="s">
        <v>447</v>
      </c>
      <c r="C556" s="168" t="s">
        <v>448</v>
      </c>
      <c r="D556" s="168"/>
      <c r="E556" s="350">
        <f>E557</f>
        <v>330</v>
      </c>
      <c r="G556" s="340"/>
      <c r="H556" s="229"/>
      <c r="O556" s="337"/>
    </row>
    <row r="557" spans="1:15" s="54" customFormat="1" ht="15.75" customHeight="1">
      <c r="A557" s="149"/>
      <c r="B557" s="249" t="s">
        <v>128</v>
      </c>
      <c r="C557" s="66"/>
      <c r="D557" s="66"/>
      <c r="E557" s="187">
        <f>E558</f>
        <v>330</v>
      </c>
      <c r="G557" s="340"/>
      <c r="H557" s="229"/>
      <c r="O557" s="337"/>
    </row>
    <row r="558" spans="1:15" s="6" customFormat="1" ht="15.75" customHeight="1">
      <c r="A558" s="3"/>
      <c r="B558" s="250" t="s">
        <v>286</v>
      </c>
      <c r="C558" s="209" t="s">
        <v>13</v>
      </c>
      <c r="D558" s="209">
        <v>1</v>
      </c>
      <c r="E558" s="227">
        <f>200+20+110</f>
        <v>330</v>
      </c>
      <c r="G558" s="351"/>
      <c r="H558" s="5"/>
      <c r="I558" s="334"/>
      <c r="O558" s="352"/>
    </row>
    <row r="559" spans="1:15" s="54" customFormat="1">
      <c r="A559" s="399" t="s">
        <v>480</v>
      </c>
      <c r="B559" s="400"/>
      <c r="C559" s="400"/>
      <c r="D559" s="400"/>
      <c r="E559" s="254">
        <f>E564+E560</f>
        <v>267</v>
      </c>
      <c r="G559" s="340"/>
      <c r="H559" s="229"/>
      <c r="J559" s="47"/>
      <c r="O559" s="337"/>
    </row>
    <row r="560" spans="1:15" s="54" customFormat="1" ht="15.75" customHeight="1">
      <c r="A560" s="275"/>
      <c r="B560" s="353" t="s">
        <v>481</v>
      </c>
      <c r="C560" s="353"/>
      <c r="D560" s="353"/>
      <c r="E560" s="354">
        <f>E561</f>
        <v>18</v>
      </c>
      <c r="G560" s="340"/>
      <c r="H560" s="261"/>
      <c r="I560" s="47"/>
      <c r="O560" s="337"/>
    </row>
    <row r="561" spans="1:61" s="54" customFormat="1" ht="15.75" customHeight="1">
      <c r="A561" s="275"/>
      <c r="B561" s="355" t="s">
        <v>482</v>
      </c>
      <c r="C561" s="66"/>
      <c r="D561" s="317"/>
      <c r="E561" s="356">
        <f>E562</f>
        <v>18</v>
      </c>
      <c r="G561" s="357"/>
      <c r="H561" s="261"/>
      <c r="I561" s="47"/>
      <c r="O561" s="337"/>
    </row>
    <row r="562" spans="1:61" s="54" customFormat="1" ht="15.75" customHeight="1">
      <c r="A562" s="275"/>
      <c r="B562" s="358" t="s">
        <v>483</v>
      </c>
      <c r="C562" s="66"/>
      <c r="D562" s="317"/>
      <c r="E562" s="356">
        <f>SUM(E563:E563)</f>
        <v>18</v>
      </c>
      <c r="G562" s="357"/>
      <c r="H562" s="261"/>
      <c r="I562" s="47"/>
      <c r="O562" s="337"/>
    </row>
    <row r="563" spans="1:61" s="54" customFormat="1" ht="15.75" customHeight="1">
      <c r="A563" s="275"/>
      <c r="B563" s="121" t="s">
        <v>484</v>
      </c>
      <c r="C563" s="66" t="s">
        <v>13</v>
      </c>
      <c r="D563" s="317">
        <v>1</v>
      </c>
      <c r="E563" s="359">
        <v>18</v>
      </c>
      <c r="G563" s="357"/>
      <c r="H563" s="261"/>
      <c r="I563" s="47"/>
      <c r="O563" s="337"/>
    </row>
    <row r="564" spans="1:61" s="360" customFormat="1" ht="15.75" customHeight="1">
      <c r="A564" s="275"/>
      <c r="B564" s="353" t="s">
        <v>485</v>
      </c>
      <c r="C564" s="353"/>
      <c r="D564" s="353"/>
      <c r="E564" s="354">
        <f>E565</f>
        <v>249</v>
      </c>
      <c r="G564" s="357"/>
      <c r="H564" s="261"/>
      <c r="I564" s="54"/>
      <c r="J564" s="54"/>
      <c r="K564" s="54"/>
      <c r="L564" s="54"/>
      <c r="M564" s="54"/>
      <c r="N564" s="54"/>
      <c r="O564" s="337"/>
      <c r="P564" s="54"/>
      <c r="Q564" s="54"/>
      <c r="R564" s="54"/>
      <c r="S564" s="54"/>
      <c r="T564" s="54"/>
      <c r="U564" s="54"/>
      <c r="V564" s="54"/>
      <c r="W564" s="54"/>
      <c r="X564" s="54"/>
      <c r="Y564" s="54"/>
      <c r="Z564" s="54"/>
      <c r="AA564" s="54"/>
      <c r="AB564" s="54"/>
      <c r="AC564" s="54"/>
      <c r="AD564" s="54"/>
      <c r="AE564" s="54"/>
      <c r="AF564" s="54"/>
      <c r="AG564" s="54"/>
      <c r="AH564" s="54"/>
      <c r="AI564" s="54"/>
      <c r="AJ564" s="54"/>
      <c r="AK564" s="54"/>
      <c r="AL564" s="54"/>
      <c r="AM564" s="54"/>
      <c r="AN564" s="54"/>
      <c r="AO564" s="54"/>
      <c r="AP564" s="54"/>
      <c r="AQ564" s="54"/>
      <c r="AR564" s="54"/>
      <c r="AS564" s="54"/>
      <c r="AT564" s="54"/>
      <c r="AU564" s="54"/>
      <c r="AV564" s="54"/>
      <c r="AW564" s="54"/>
      <c r="AX564" s="54"/>
      <c r="AY564" s="54"/>
      <c r="AZ564" s="54"/>
      <c r="BA564" s="54"/>
      <c r="BB564" s="54"/>
      <c r="BC564" s="54"/>
      <c r="BD564" s="54"/>
      <c r="BE564" s="54"/>
      <c r="BF564" s="54"/>
      <c r="BG564" s="54"/>
      <c r="BH564" s="54"/>
      <c r="BI564" s="54"/>
    </row>
    <row r="565" spans="1:61" s="360" customFormat="1" ht="78.75" customHeight="1">
      <c r="A565" s="275"/>
      <c r="B565" s="86" t="s">
        <v>486</v>
      </c>
      <c r="C565" s="66" t="s">
        <v>13</v>
      </c>
      <c r="D565" s="317">
        <v>1</v>
      </c>
      <c r="E565" s="359">
        <v>249</v>
      </c>
      <c r="G565" s="357"/>
      <c r="H565" s="261"/>
      <c r="I565" s="54"/>
      <c r="J565" s="54"/>
      <c r="K565" s="54"/>
      <c r="L565" s="54"/>
      <c r="M565" s="54"/>
      <c r="N565" s="54"/>
      <c r="O565" s="337"/>
      <c r="P565" s="54"/>
      <c r="Q565" s="54"/>
      <c r="R565" s="54"/>
      <c r="S565" s="54"/>
      <c r="T565" s="54"/>
      <c r="U565" s="54"/>
      <c r="V565" s="54"/>
      <c r="W565" s="54"/>
      <c r="X565" s="54"/>
      <c r="Y565" s="54"/>
      <c r="Z565" s="54"/>
      <c r="AA565" s="54"/>
      <c r="AB565" s="54"/>
      <c r="AC565" s="54"/>
      <c r="AD565" s="54"/>
      <c r="AE565" s="54"/>
      <c r="AF565" s="54"/>
      <c r="AG565" s="54"/>
      <c r="AH565" s="54"/>
      <c r="AI565" s="54"/>
      <c r="AJ565" s="54"/>
      <c r="AK565" s="54"/>
      <c r="AL565" s="54"/>
      <c r="AM565" s="54"/>
      <c r="AN565" s="54"/>
      <c r="AO565" s="54"/>
      <c r="AP565" s="54"/>
      <c r="AQ565" s="54"/>
      <c r="AR565" s="54"/>
      <c r="AS565" s="54"/>
      <c r="AT565" s="54"/>
      <c r="AU565" s="54"/>
      <c r="AV565" s="54"/>
      <c r="AW565" s="54"/>
      <c r="AX565" s="54"/>
      <c r="AY565" s="54"/>
      <c r="AZ565" s="54"/>
      <c r="BA565" s="54"/>
      <c r="BB565" s="54"/>
      <c r="BC565" s="54"/>
      <c r="BD565" s="54"/>
      <c r="BE565" s="54"/>
      <c r="BF565" s="54"/>
      <c r="BG565" s="54"/>
      <c r="BH565" s="54"/>
      <c r="BI565" s="54"/>
    </row>
    <row r="566" spans="1:61" s="360" customFormat="1" ht="37.5" customHeight="1">
      <c r="A566" s="399" t="s">
        <v>487</v>
      </c>
      <c r="B566" s="400" t="s">
        <v>488</v>
      </c>
      <c r="C566" s="400"/>
      <c r="D566" s="400"/>
      <c r="E566" s="254">
        <f>E567</f>
        <v>19691</v>
      </c>
      <c r="G566" s="357"/>
      <c r="H566" s="261"/>
      <c r="I566" s="54"/>
      <c r="J566" s="54"/>
      <c r="K566" s="54"/>
      <c r="L566" s="54"/>
      <c r="M566" s="54"/>
      <c r="N566" s="54"/>
      <c r="O566" s="337"/>
      <c r="P566" s="54"/>
      <c r="Q566" s="54"/>
      <c r="R566" s="54"/>
      <c r="S566" s="54"/>
      <c r="T566" s="54"/>
      <c r="U566" s="54"/>
      <c r="V566" s="54"/>
      <c r="W566" s="54"/>
      <c r="X566" s="54"/>
      <c r="Y566" s="54"/>
      <c r="Z566" s="54"/>
      <c r="AA566" s="54"/>
      <c r="AB566" s="54"/>
      <c r="AC566" s="54"/>
      <c r="AD566" s="54"/>
      <c r="AE566" s="54"/>
      <c r="AF566" s="54"/>
      <c r="AG566" s="54"/>
      <c r="AH566" s="54"/>
      <c r="AI566" s="54"/>
      <c r="AJ566" s="54"/>
      <c r="AK566" s="54"/>
      <c r="AL566" s="54"/>
      <c r="AM566" s="54"/>
      <c r="AN566" s="54"/>
      <c r="AO566" s="54"/>
      <c r="AP566" s="54"/>
      <c r="AQ566" s="54"/>
      <c r="AR566" s="54"/>
      <c r="AS566" s="54"/>
      <c r="AT566" s="54"/>
      <c r="AU566" s="54"/>
      <c r="AV566" s="54"/>
      <c r="AW566" s="54"/>
      <c r="AX566" s="54"/>
      <c r="AY566" s="54"/>
      <c r="AZ566" s="54"/>
      <c r="BA566" s="54"/>
      <c r="BB566" s="54"/>
      <c r="BC566" s="54"/>
      <c r="BD566" s="54"/>
      <c r="BE566" s="54"/>
      <c r="BF566" s="54"/>
      <c r="BG566" s="54"/>
      <c r="BH566" s="54"/>
      <c r="BI566" s="54"/>
    </row>
    <row r="567" spans="1:61" s="360" customFormat="1" ht="15" customHeight="1">
      <c r="A567" s="270"/>
      <c r="B567" s="181" t="s">
        <v>413</v>
      </c>
      <c r="C567" s="361"/>
      <c r="D567" s="361"/>
      <c r="E567" s="356">
        <f>E568+E571</f>
        <v>19691</v>
      </c>
      <c r="G567" s="357"/>
      <c r="H567" s="261"/>
      <c r="I567" s="54"/>
      <c r="J567" s="54"/>
      <c r="K567" s="54"/>
      <c r="L567" s="54"/>
      <c r="M567" s="54"/>
      <c r="N567" s="54"/>
      <c r="O567" s="337"/>
      <c r="P567" s="54"/>
      <c r="Q567" s="54"/>
      <c r="R567" s="54"/>
      <c r="S567" s="54"/>
      <c r="T567" s="54"/>
      <c r="U567" s="54"/>
      <c r="V567" s="54"/>
      <c r="W567" s="54"/>
      <c r="X567" s="54"/>
      <c r="Y567" s="54"/>
      <c r="Z567" s="54"/>
      <c r="AA567" s="54"/>
      <c r="AB567" s="54"/>
      <c r="AC567" s="54"/>
      <c r="AD567" s="54"/>
      <c r="AE567" s="54"/>
      <c r="AF567" s="54"/>
      <c r="AG567" s="54"/>
      <c r="AH567" s="54"/>
      <c r="AI567" s="54"/>
      <c r="AJ567" s="54"/>
      <c r="AK567" s="54"/>
      <c r="AL567" s="54"/>
      <c r="AM567" s="54"/>
      <c r="AN567" s="54"/>
      <c r="AO567" s="54"/>
      <c r="AP567" s="54"/>
      <c r="AQ567" s="54"/>
      <c r="AR567" s="54"/>
      <c r="AS567" s="54"/>
      <c r="AT567" s="54"/>
      <c r="AU567" s="54"/>
      <c r="AV567" s="54"/>
      <c r="AW567" s="54"/>
      <c r="AX567" s="54"/>
      <c r="AY567" s="54"/>
      <c r="AZ567" s="54"/>
      <c r="BA567" s="54"/>
      <c r="BB567" s="54"/>
      <c r="BC567" s="54"/>
      <c r="BD567" s="54"/>
      <c r="BE567" s="54"/>
      <c r="BF567" s="54"/>
      <c r="BG567" s="54"/>
      <c r="BH567" s="54"/>
      <c r="BI567" s="54"/>
    </row>
    <row r="568" spans="1:61" s="360" customFormat="1" ht="15" customHeight="1">
      <c r="A568" s="270"/>
      <c r="B568" s="264" t="s">
        <v>292</v>
      </c>
      <c r="C568" s="66"/>
      <c r="D568" s="300"/>
      <c r="E568" s="359">
        <f>E569+E570</f>
        <v>17918</v>
      </c>
      <c r="G568" s="357"/>
      <c r="H568" s="261"/>
      <c r="I568" s="54"/>
      <c r="J568" s="54"/>
      <c r="K568" s="54"/>
      <c r="L568" s="54"/>
      <c r="M568" s="54"/>
      <c r="N568" s="54"/>
      <c r="O568" s="337"/>
      <c r="P568" s="54"/>
      <c r="Q568" s="54"/>
      <c r="R568" s="54"/>
      <c r="S568" s="54"/>
      <c r="T568" s="54"/>
      <c r="U568" s="54"/>
      <c r="V568" s="54"/>
      <c r="W568" s="54"/>
      <c r="X568" s="54"/>
      <c r="Y568" s="54"/>
      <c r="Z568" s="54"/>
      <c r="AA568" s="54"/>
      <c r="AB568" s="54"/>
      <c r="AC568" s="54"/>
      <c r="AD568" s="54"/>
      <c r="AE568" s="54"/>
      <c r="AF568" s="54"/>
      <c r="AG568" s="54"/>
      <c r="AH568" s="54"/>
      <c r="AI568" s="54"/>
      <c r="AJ568" s="54"/>
      <c r="AK568" s="54"/>
      <c r="AL568" s="54"/>
      <c r="AM568" s="54"/>
      <c r="AN568" s="54"/>
      <c r="AO568" s="54"/>
      <c r="AP568" s="54"/>
      <c r="AQ568" s="54"/>
      <c r="AR568" s="54"/>
      <c r="AS568" s="54"/>
      <c r="AT568" s="54"/>
      <c r="AU568" s="54"/>
      <c r="AV568" s="54"/>
      <c r="AW568" s="54"/>
      <c r="AX568" s="54"/>
      <c r="AY568" s="54"/>
      <c r="AZ568" s="54"/>
      <c r="BA568" s="54"/>
      <c r="BB568" s="54"/>
      <c r="BC568" s="54"/>
      <c r="BD568" s="54"/>
      <c r="BE568" s="54"/>
      <c r="BF568" s="54"/>
      <c r="BG568" s="54"/>
      <c r="BH568" s="54"/>
      <c r="BI568" s="54"/>
    </row>
    <row r="569" spans="1:61" s="360" customFormat="1" ht="15" customHeight="1">
      <c r="A569" s="275"/>
      <c r="B569" s="106" t="s">
        <v>489</v>
      </c>
      <c r="C569" s="66" t="s">
        <v>13</v>
      </c>
      <c r="D569" s="362">
        <v>1</v>
      </c>
      <c r="E569" s="363">
        <v>14064</v>
      </c>
      <c r="G569" s="357"/>
      <c r="H569" s="261"/>
      <c r="I569" s="54"/>
      <c r="J569" s="54"/>
      <c r="K569" s="54"/>
      <c r="L569" s="54"/>
      <c r="M569" s="54"/>
      <c r="N569" s="54"/>
      <c r="O569" s="337"/>
      <c r="P569" s="54"/>
      <c r="Q569" s="54"/>
      <c r="R569" s="54"/>
      <c r="S569" s="54"/>
      <c r="T569" s="54"/>
      <c r="U569" s="54"/>
      <c r="V569" s="54"/>
      <c r="W569" s="54"/>
      <c r="X569" s="54"/>
      <c r="Y569" s="54"/>
      <c r="Z569" s="54"/>
      <c r="AA569" s="54"/>
      <c r="AB569" s="54"/>
      <c r="AC569" s="54"/>
      <c r="AD569" s="54"/>
      <c r="AE569" s="54"/>
      <c r="AF569" s="54"/>
      <c r="AG569" s="54"/>
      <c r="AH569" s="54"/>
      <c r="AI569" s="54"/>
      <c r="AJ569" s="54"/>
      <c r="AK569" s="54"/>
      <c r="AL569" s="54"/>
      <c r="AM569" s="54"/>
      <c r="AN569" s="54"/>
      <c r="AO569" s="54"/>
      <c r="AP569" s="54"/>
      <c r="AQ569" s="54"/>
      <c r="AR569" s="54"/>
      <c r="AS569" s="54"/>
      <c r="AT569" s="54"/>
      <c r="AU569" s="54"/>
      <c r="AV569" s="54"/>
      <c r="AW569" s="54"/>
      <c r="AX569" s="54"/>
      <c r="AY569" s="54"/>
      <c r="AZ569" s="54"/>
      <c r="BA569" s="54"/>
      <c r="BB569" s="54"/>
      <c r="BC569" s="54"/>
      <c r="BD569" s="54"/>
      <c r="BE569" s="54"/>
      <c r="BF569" s="54"/>
      <c r="BG569" s="54"/>
      <c r="BH569" s="54"/>
      <c r="BI569" s="54"/>
    </row>
    <row r="570" spans="1:61" s="360" customFormat="1" ht="15" customHeight="1">
      <c r="A570" s="275"/>
      <c r="B570" s="364" t="s">
        <v>490</v>
      </c>
      <c r="C570" s="66" t="s">
        <v>13</v>
      </c>
      <c r="D570" s="362">
        <v>1</v>
      </c>
      <c r="E570" s="365">
        <v>3854</v>
      </c>
      <c r="G570" s="357"/>
      <c r="H570" s="261"/>
      <c r="I570" s="54"/>
      <c r="J570" s="54"/>
      <c r="K570" s="54"/>
      <c r="L570" s="54"/>
      <c r="M570" s="54"/>
      <c r="N570" s="54"/>
      <c r="O570" s="337"/>
      <c r="P570" s="54"/>
      <c r="Q570" s="54"/>
      <c r="R570" s="54"/>
      <c r="S570" s="54"/>
      <c r="T570" s="54"/>
      <c r="U570" s="54"/>
      <c r="V570" s="54"/>
      <c r="W570" s="54"/>
      <c r="X570" s="54"/>
      <c r="Y570" s="54"/>
      <c r="Z570" s="54"/>
      <c r="AA570" s="54"/>
      <c r="AB570" s="54"/>
      <c r="AC570" s="54"/>
      <c r="AD570" s="54"/>
      <c r="AE570" s="54"/>
      <c r="AF570" s="54"/>
      <c r="AG570" s="54"/>
      <c r="AH570" s="54"/>
      <c r="AI570" s="54"/>
      <c r="AJ570" s="54"/>
      <c r="AK570" s="54"/>
      <c r="AL570" s="54"/>
      <c r="AM570" s="54"/>
      <c r="AN570" s="54"/>
      <c r="AO570" s="54"/>
      <c r="AP570" s="54"/>
      <c r="AQ570" s="54"/>
      <c r="AR570" s="54"/>
      <c r="AS570" s="54"/>
      <c r="AT570" s="54"/>
      <c r="AU570" s="54"/>
      <c r="AV570" s="54"/>
      <c r="AW570" s="54"/>
      <c r="AX570" s="54"/>
      <c r="AY570" s="54"/>
      <c r="AZ570" s="54"/>
      <c r="BA570" s="54"/>
      <c r="BB570" s="54"/>
      <c r="BC570" s="54"/>
      <c r="BD570" s="54"/>
      <c r="BE570" s="54"/>
      <c r="BF570" s="54"/>
      <c r="BG570" s="54"/>
      <c r="BH570" s="54"/>
      <c r="BI570" s="54"/>
    </row>
    <row r="571" spans="1:61" s="360" customFormat="1" ht="15" customHeight="1">
      <c r="A571" s="275"/>
      <c r="B571" s="366" t="s">
        <v>392</v>
      </c>
      <c r="C571" s="66"/>
      <c r="D571" s="159"/>
      <c r="E571" s="367">
        <f>E572</f>
        <v>1773</v>
      </c>
      <c r="F571" s="368"/>
      <c r="G571" s="357"/>
      <c r="H571" s="261"/>
      <c r="I571" s="54"/>
      <c r="J571" s="54"/>
      <c r="K571" s="54"/>
      <c r="L571" s="54"/>
      <c r="M571" s="54"/>
      <c r="N571" s="54"/>
      <c r="O571" s="337"/>
      <c r="P571" s="54"/>
      <c r="Q571" s="54"/>
      <c r="R571" s="54"/>
      <c r="S571" s="54"/>
      <c r="T571" s="54"/>
      <c r="U571" s="54"/>
      <c r="V571" s="54"/>
      <c r="W571" s="54"/>
      <c r="X571" s="54"/>
      <c r="Y571" s="54"/>
      <c r="Z571" s="54"/>
      <c r="AA571" s="54"/>
      <c r="AB571" s="54"/>
      <c r="AC571" s="54"/>
      <c r="AD571" s="54"/>
      <c r="AE571" s="54"/>
      <c r="AF571" s="54"/>
      <c r="AG571" s="54"/>
      <c r="AH571" s="54"/>
      <c r="AI571" s="54"/>
      <c r="AJ571" s="54"/>
      <c r="AK571" s="54"/>
      <c r="AL571" s="54"/>
      <c r="AM571" s="54"/>
      <c r="AN571" s="54"/>
      <c r="AO571" s="54"/>
      <c r="AP571" s="54"/>
      <c r="AQ571" s="54"/>
      <c r="AR571" s="54"/>
      <c r="AS571" s="54"/>
      <c r="AT571" s="54"/>
      <c r="AU571" s="54"/>
      <c r="AV571" s="54"/>
      <c r="AW571" s="54"/>
      <c r="AX571" s="54"/>
      <c r="AY571" s="54"/>
      <c r="AZ571" s="54"/>
      <c r="BA571" s="54"/>
      <c r="BB571" s="54"/>
      <c r="BC571" s="54"/>
      <c r="BD571" s="54"/>
      <c r="BE571" s="54"/>
      <c r="BF571" s="54"/>
      <c r="BG571" s="54"/>
      <c r="BH571" s="54"/>
      <c r="BI571" s="54"/>
    </row>
    <row r="572" spans="1:61" s="360" customFormat="1" ht="15" customHeight="1">
      <c r="A572" s="275"/>
      <c r="B572" s="369" t="s">
        <v>489</v>
      </c>
      <c r="C572" s="66" t="s">
        <v>13</v>
      </c>
      <c r="D572" s="362">
        <v>1</v>
      </c>
      <c r="E572" s="370">
        <v>1773</v>
      </c>
      <c r="F572" s="368"/>
      <c r="G572" s="357"/>
      <c r="H572" s="261"/>
      <c r="I572" s="54"/>
      <c r="J572" s="54"/>
      <c r="K572" s="54"/>
      <c r="L572" s="54"/>
      <c r="M572" s="54"/>
      <c r="N572" s="54"/>
      <c r="O572" s="337"/>
      <c r="P572" s="54"/>
      <c r="Q572" s="54"/>
      <c r="R572" s="54"/>
      <c r="S572" s="54"/>
      <c r="T572" s="54"/>
      <c r="U572" s="54"/>
      <c r="V572" s="54"/>
      <c r="W572" s="54"/>
      <c r="X572" s="54"/>
      <c r="Y572" s="54"/>
      <c r="Z572" s="54"/>
      <c r="AA572" s="54"/>
      <c r="AB572" s="54"/>
      <c r="AC572" s="54"/>
      <c r="AD572" s="54"/>
      <c r="AE572" s="54"/>
      <c r="AF572" s="54"/>
      <c r="AG572" s="54"/>
      <c r="AH572" s="54"/>
      <c r="AI572" s="54"/>
      <c r="AJ572" s="54"/>
      <c r="AK572" s="54"/>
      <c r="AL572" s="54"/>
      <c r="AM572" s="54"/>
      <c r="AN572" s="54"/>
      <c r="AO572" s="54"/>
      <c r="AP572" s="54"/>
      <c r="AQ572" s="54"/>
      <c r="AR572" s="54"/>
      <c r="AS572" s="54"/>
      <c r="AT572" s="54"/>
      <c r="AU572" s="54"/>
      <c r="AV572" s="54"/>
      <c r="AW572" s="54"/>
      <c r="AX572" s="54"/>
      <c r="AY572" s="54"/>
      <c r="AZ572" s="54"/>
      <c r="BA572" s="54"/>
      <c r="BB572" s="54"/>
      <c r="BC572" s="54"/>
      <c r="BD572" s="54"/>
      <c r="BE572" s="54"/>
      <c r="BF572" s="54"/>
      <c r="BG572" s="54"/>
      <c r="BH572" s="54"/>
      <c r="BI572" s="54"/>
    </row>
    <row r="573" spans="1:61" s="360" customFormat="1" ht="15" customHeight="1">
      <c r="A573" s="275"/>
      <c r="B573" s="371"/>
      <c r="C573" s="272"/>
      <c r="D573" s="159"/>
      <c r="E573" s="372"/>
      <c r="F573" s="368"/>
      <c r="G573" s="357"/>
      <c r="H573" s="261"/>
      <c r="I573" s="54"/>
      <c r="J573" s="54"/>
      <c r="K573" s="54"/>
      <c r="L573" s="54"/>
      <c r="M573" s="54"/>
      <c r="N573" s="54"/>
      <c r="O573" s="337"/>
      <c r="P573" s="54"/>
      <c r="Q573" s="54"/>
      <c r="R573" s="54"/>
      <c r="S573" s="54"/>
      <c r="T573" s="54"/>
      <c r="U573" s="54"/>
      <c r="V573" s="54"/>
      <c r="W573" s="54"/>
      <c r="X573" s="54"/>
      <c r="Y573" s="54"/>
      <c r="Z573" s="54"/>
      <c r="AA573" s="54"/>
      <c r="AB573" s="54"/>
      <c r="AC573" s="54"/>
      <c r="AD573" s="54"/>
      <c r="AE573" s="54"/>
      <c r="AF573" s="54"/>
      <c r="AG573" s="54"/>
      <c r="AH573" s="54"/>
      <c r="AI573" s="54"/>
      <c r="AJ573" s="54"/>
      <c r="AK573" s="54"/>
      <c r="AL573" s="54"/>
      <c r="AM573" s="54"/>
      <c r="AN573" s="54"/>
      <c r="AO573" s="54"/>
      <c r="AP573" s="54"/>
      <c r="AQ573" s="54"/>
      <c r="AR573" s="54"/>
      <c r="AS573" s="54"/>
      <c r="AT573" s="54"/>
      <c r="AU573" s="54"/>
      <c r="AV573" s="54"/>
      <c r="AW573" s="54"/>
      <c r="AX573" s="54"/>
      <c r="AY573" s="54"/>
      <c r="AZ573" s="54"/>
      <c r="BA573" s="54"/>
      <c r="BB573" s="54"/>
      <c r="BC573" s="54"/>
      <c r="BD573" s="54"/>
      <c r="BE573" s="54"/>
      <c r="BF573" s="54"/>
      <c r="BG573" s="54"/>
      <c r="BH573" s="54"/>
      <c r="BI573" s="54"/>
    </row>
    <row r="574" spans="1:61">
      <c r="A574" s="373"/>
      <c r="B574" s="374"/>
      <c r="C574" s="375"/>
      <c r="D574" s="375"/>
      <c r="E574" s="375"/>
      <c r="F574" s="375"/>
      <c r="G574" s="376"/>
      <c r="H574" s="377"/>
      <c r="O574" s="378"/>
    </row>
    <row r="575" spans="1:61">
      <c r="A575" s="373"/>
      <c r="B575" s="380" t="s">
        <v>491</v>
      </c>
      <c r="C575" s="375"/>
      <c r="D575" s="375"/>
      <c r="E575" s="375"/>
      <c r="F575" s="375"/>
      <c r="G575" s="376"/>
      <c r="H575" s="377"/>
      <c r="O575" s="378"/>
    </row>
    <row r="576" spans="1:61">
      <c r="A576" s="373"/>
      <c r="B576" s="380" t="s">
        <v>492</v>
      </c>
      <c r="F576" s="375"/>
      <c r="G576" s="376"/>
      <c r="H576" s="377"/>
      <c r="O576" s="378"/>
    </row>
    <row r="577" spans="1:61">
      <c r="A577" s="373"/>
      <c r="B577" s="384"/>
      <c r="C577" s="375" t="s">
        <v>493</v>
      </c>
      <c r="D577" s="375"/>
      <c r="F577" s="375"/>
      <c r="G577" s="385"/>
      <c r="H577" s="377"/>
      <c r="O577" s="378"/>
    </row>
    <row r="578" spans="1:61">
      <c r="A578" s="373"/>
      <c r="B578" s="375"/>
      <c r="C578" s="375" t="s">
        <v>494</v>
      </c>
      <c r="D578" s="375"/>
      <c r="E578" s="375"/>
      <c r="F578" s="368"/>
      <c r="G578" s="385"/>
      <c r="H578" s="377"/>
      <c r="J578" s="379"/>
      <c r="O578" s="378"/>
    </row>
    <row r="579" spans="1:61">
      <c r="A579" s="373"/>
      <c r="B579" s="384"/>
      <c r="D579" s="381"/>
      <c r="F579" s="375"/>
      <c r="G579" s="375"/>
      <c r="H579" s="377"/>
      <c r="O579" s="378"/>
    </row>
    <row r="580" spans="1:61">
      <c r="C580" s="386"/>
      <c r="D580" s="8" t="s">
        <v>495</v>
      </c>
      <c r="F580" s="375"/>
      <c r="G580" s="375"/>
      <c r="I580" s="388"/>
      <c r="J580" s="388"/>
      <c r="K580" s="388"/>
      <c r="L580" s="388"/>
    </row>
    <row r="581" spans="1:61">
      <c r="C581" s="383"/>
      <c r="D581" s="8"/>
      <c r="F581" s="389"/>
      <c r="G581" s="390"/>
    </row>
    <row r="582" spans="1:61">
      <c r="B582" s="386"/>
      <c r="C582" s="386"/>
      <c r="D582" s="381"/>
      <c r="E582" s="391" t="s">
        <v>496</v>
      </c>
      <c r="F582" s="389"/>
      <c r="G582" s="390"/>
      <c r="H582" s="379"/>
      <c r="I582" s="379"/>
      <c r="J582" s="379"/>
      <c r="K582" s="379"/>
      <c r="L582" s="379"/>
      <c r="M582" s="379"/>
      <c r="N582" s="379"/>
      <c r="O582" s="379"/>
      <c r="P582" s="379"/>
      <c r="Q582" s="379"/>
      <c r="R582" s="379"/>
      <c r="S582" s="379"/>
      <c r="T582" s="379"/>
      <c r="U582" s="379"/>
      <c r="V582" s="379"/>
      <c r="W582" s="379"/>
      <c r="X582" s="379"/>
      <c r="Y582" s="379"/>
      <c r="Z582" s="379"/>
      <c r="AA582" s="379"/>
      <c r="AB582" s="379"/>
      <c r="AC582" s="379"/>
      <c r="AD582" s="379"/>
      <c r="AE582" s="379"/>
      <c r="AF582" s="379"/>
      <c r="AG582" s="379"/>
      <c r="AH582" s="379"/>
      <c r="AI582" s="379"/>
      <c r="AJ582" s="379"/>
      <c r="AK582" s="379"/>
      <c r="AL582" s="379"/>
      <c r="AM582" s="379"/>
      <c r="AN582" s="379"/>
      <c r="AO582" s="379"/>
      <c r="AP582" s="379"/>
      <c r="AQ582" s="379"/>
      <c r="AR582" s="379"/>
      <c r="AS582" s="379"/>
      <c r="AT582" s="379"/>
      <c r="AU582" s="379"/>
      <c r="AV582" s="379"/>
      <c r="AW582" s="379"/>
      <c r="AX582" s="379"/>
      <c r="AY582" s="379"/>
      <c r="AZ582" s="379"/>
      <c r="BA582" s="379"/>
      <c r="BB582" s="379"/>
      <c r="BC582" s="379"/>
      <c r="BD582" s="379"/>
      <c r="BE582" s="379"/>
      <c r="BF582" s="379"/>
      <c r="BG582" s="379"/>
      <c r="BH582" s="379"/>
      <c r="BI582" s="379"/>
    </row>
    <row r="583" spans="1:61" s="383" customFormat="1">
      <c r="A583" s="379"/>
      <c r="C583" s="8"/>
      <c r="E583" s="391" t="s">
        <v>497</v>
      </c>
      <c r="F583" s="13"/>
      <c r="G583" s="392"/>
      <c r="H583" s="387"/>
      <c r="I583" s="60"/>
      <c r="J583" s="60"/>
      <c r="K583" s="60"/>
      <c r="L583" s="60"/>
      <c r="M583" s="60"/>
      <c r="N583" s="60"/>
      <c r="O583" s="60"/>
      <c r="P583" s="60"/>
      <c r="Q583" s="60"/>
      <c r="R583" s="60"/>
      <c r="S583" s="60"/>
      <c r="T583" s="60"/>
      <c r="U583" s="60"/>
      <c r="V583" s="60"/>
      <c r="W583" s="60"/>
      <c r="X583" s="60"/>
      <c r="Y583" s="60"/>
      <c r="Z583" s="60"/>
      <c r="AA583" s="60"/>
      <c r="AB583" s="60"/>
      <c r="AC583" s="60"/>
      <c r="AD583" s="60"/>
      <c r="AE583" s="60"/>
      <c r="AF583" s="60"/>
      <c r="AG583" s="60"/>
      <c r="AH583" s="60"/>
      <c r="AI583" s="60"/>
      <c r="AJ583" s="60"/>
      <c r="AK583" s="60"/>
      <c r="AL583" s="60"/>
      <c r="AM583" s="60"/>
      <c r="AN583" s="60"/>
      <c r="AO583" s="60"/>
      <c r="AP583" s="60"/>
      <c r="AQ583" s="60"/>
      <c r="AR583" s="60"/>
      <c r="AS583" s="60"/>
      <c r="AT583" s="60"/>
      <c r="AU583" s="60"/>
      <c r="AV583" s="60"/>
      <c r="AW583" s="60"/>
      <c r="AX583" s="60"/>
      <c r="AY583" s="60"/>
      <c r="AZ583" s="60"/>
      <c r="BA583" s="60"/>
      <c r="BB583" s="60"/>
      <c r="BC583" s="60"/>
      <c r="BD583" s="60"/>
      <c r="BE583" s="60"/>
      <c r="BF583" s="60"/>
      <c r="BG583" s="60"/>
      <c r="BH583" s="60"/>
      <c r="BI583" s="60"/>
    </row>
    <row r="584" spans="1:61" s="383" customFormat="1">
      <c r="A584" s="379"/>
      <c r="C584" s="8"/>
      <c r="E584" s="391" t="s">
        <v>498</v>
      </c>
      <c r="F584" s="13"/>
      <c r="G584" s="392"/>
      <c r="H584" s="387"/>
      <c r="I584" s="60"/>
      <c r="J584" s="60"/>
      <c r="K584" s="60"/>
      <c r="L584" s="60"/>
      <c r="M584" s="60"/>
      <c r="N584" s="60"/>
      <c r="O584" s="60"/>
      <c r="P584" s="60"/>
      <c r="Q584" s="60"/>
      <c r="R584" s="60"/>
      <c r="S584" s="60"/>
      <c r="T584" s="60"/>
      <c r="U584" s="60"/>
      <c r="V584" s="60"/>
      <c r="W584" s="60"/>
      <c r="X584" s="60"/>
      <c r="Y584" s="60"/>
      <c r="Z584" s="60"/>
      <c r="AA584" s="60"/>
      <c r="AB584" s="60"/>
      <c r="AC584" s="60"/>
      <c r="AD584" s="60"/>
      <c r="AE584" s="60"/>
      <c r="AF584" s="60"/>
      <c r="AG584" s="60"/>
      <c r="AH584" s="60"/>
      <c r="AI584" s="60"/>
      <c r="AJ584" s="60"/>
      <c r="AK584" s="60"/>
      <c r="AL584" s="60"/>
      <c r="AM584" s="60"/>
      <c r="AN584" s="60"/>
      <c r="AO584" s="60"/>
      <c r="AP584" s="60"/>
      <c r="AQ584" s="60"/>
      <c r="AR584" s="60"/>
      <c r="AS584" s="60"/>
      <c r="AT584" s="60"/>
      <c r="AU584" s="60"/>
      <c r="AV584" s="60"/>
      <c r="AW584" s="60"/>
      <c r="AX584" s="60"/>
      <c r="AY584" s="60"/>
      <c r="AZ584" s="60"/>
      <c r="BA584" s="60"/>
      <c r="BB584" s="60"/>
      <c r="BC584" s="60"/>
      <c r="BD584" s="60"/>
      <c r="BE584" s="60"/>
      <c r="BF584" s="60"/>
      <c r="BG584" s="60"/>
      <c r="BH584" s="60"/>
      <c r="BI584" s="60"/>
    </row>
    <row r="585" spans="1:61" s="383" customFormat="1">
      <c r="A585" s="379"/>
      <c r="C585" s="8"/>
      <c r="D585" s="386"/>
      <c r="F585" s="13"/>
      <c r="G585" s="392"/>
      <c r="H585" s="387"/>
      <c r="I585" s="60"/>
      <c r="J585" s="60"/>
      <c r="K585" s="60"/>
      <c r="L585" s="60"/>
      <c r="M585" s="60"/>
      <c r="N585" s="60"/>
      <c r="O585" s="60"/>
      <c r="P585" s="60"/>
      <c r="Q585" s="60"/>
      <c r="R585" s="60"/>
      <c r="S585" s="60"/>
      <c r="T585" s="60"/>
      <c r="U585" s="60"/>
      <c r="V585" s="60"/>
      <c r="W585" s="60"/>
      <c r="X585" s="60"/>
      <c r="Y585" s="60"/>
      <c r="Z585" s="60"/>
      <c r="AA585" s="60"/>
      <c r="AB585" s="60"/>
      <c r="AC585" s="60"/>
      <c r="AD585" s="60"/>
      <c r="AE585" s="60"/>
      <c r="AF585" s="60"/>
      <c r="AG585" s="60"/>
      <c r="AH585" s="60"/>
      <c r="AI585" s="60"/>
      <c r="AJ585" s="60"/>
      <c r="AK585" s="60"/>
      <c r="AL585" s="60"/>
      <c r="AM585" s="60"/>
      <c r="AN585" s="60"/>
      <c r="AO585" s="60"/>
      <c r="AP585" s="60"/>
      <c r="AQ585" s="60"/>
      <c r="AR585" s="60"/>
      <c r="AS585" s="60"/>
      <c r="AT585" s="60"/>
      <c r="AU585" s="60"/>
      <c r="AV585" s="60"/>
      <c r="AW585" s="60"/>
      <c r="AX585" s="60"/>
      <c r="AY585" s="60"/>
      <c r="AZ585" s="60"/>
      <c r="BA585" s="60"/>
      <c r="BB585" s="60"/>
      <c r="BC585" s="60"/>
      <c r="BD585" s="60"/>
      <c r="BE585" s="60"/>
      <c r="BF585" s="60"/>
      <c r="BG585" s="60"/>
      <c r="BH585" s="60"/>
      <c r="BI585" s="60"/>
    </row>
    <row r="586" spans="1:61" s="383" customFormat="1">
      <c r="A586" s="379"/>
      <c r="B586" s="384"/>
      <c r="C586" s="8"/>
      <c r="D586" s="386"/>
      <c r="F586" s="13"/>
      <c r="G586" s="392"/>
      <c r="H586" s="387"/>
      <c r="I586" s="60"/>
      <c r="J586" s="60"/>
      <c r="K586" s="60"/>
      <c r="L586" s="60"/>
      <c r="M586" s="60"/>
      <c r="N586" s="60"/>
      <c r="O586" s="60"/>
      <c r="P586" s="60"/>
      <c r="Q586" s="60"/>
      <c r="R586" s="60"/>
      <c r="S586" s="60"/>
      <c r="T586" s="60"/>
      <c r="U586" s="60"/>
      <c r="V586" s="60"/>
      <c r="W586" s="60"/>
      <c r="X586" s="60"/>
      <c r="Y586" s="60"/>
      <c r="Z586" s="60"/>
      <c r="AA586" s="60"/>
      <c r="AB586" s="60"/>
      <c r="AC586" s="60"/>
      <c r="AD586" s="60"/>
      <c r="AE586" s="60"/>
      <c r="AF586" s="60"/>
      <c r="AG586" s="60"/>
      <c r="AH586" s="60"/>
      <c r="AI586" s="60"/>
      <c r="AJ586" s="60"/>
      <c r="AK586" s="60"/>
      <c r="AL586" s="60"/>
      <c r="AM586" s="60"/>
      <c r="AN586" s="60"/>
      <c r="AO586" s="60"/>
      <c r="AP586" s="60"/>
      <c r="AQ586" s="60"/>
      <c r="AR586" s="60"/>
      <c r="AS586" s="60"/>
      <c r="AT586" s="60"/>
      <c r="AU586" s="60"/>
      <c r="AV586" s="60"/>
      <c r="AW586" s="60"/>
      <c r="AX586" s="60"/>
      <c r="AY586" s="60"/>
      <c r="AZ586" s="60"/>
      <c r="BA586" s="60"/>
      <c r="BB586" s="60"/>
      <c r="BC586" s="60"/>
      <c r="BD586" s="60"/>
      <c r="BE586" s="60"/>
      <c r="BF586" s="60"/>
      <c r="BG586" s="60"/>
      <c r="BH586" s="60"/>
      <c r="BI586" s="60"/>
    </row>
    <row r="587" spans="1:61" s="383" customFormat="1">
      <c r="A587" s="379"/>
      <c r="B587" s="384"/>
      <c r="C587" s="8"/>
      <c r="D587" s="2"/>
      <c r="F587" s="13"/>
      <c r="G587" s="392"/>
      <c r="H587" s="387"/>
      <c r="I587" s="60"/>
      <c r="J587" s="60"/>
      <c r="K587" s="60"/>
      <c r="L587" s="60"/>
      <c r="M587" s="60"/>
      <c r="N587" s="60"/>
      <c r="O587" s="60"/>
      <c r="P587" s="60"/>
      <c r="Q587" s="60"/>
      <c r="R587" s="60"/>
      <c r="S587" s="60"/>
      <c r="T587" s="60"/>
      <c r="U587" s="60"/>
      <c r="V587" s="60"/>
      <c r="W587" s="60"/>
      <c r="X587" s="60"/>
      <c r="Y587" s="60"/>
      <c r="Z587" s="60"/>
      <c r="AA587" s="60"/>
      <c r="AB587" s="60"/>
      <c r="AC587" s="60"/>
      <c r="AD587" s="60"/>
      <c r="AE587" s="60"/>
      <c r="AF587" s="60"/>
      <c r="AG587" s="60"/>
      <c r="AH587" s="60"/>
      <c r="AI587" s="60"/>
      <c r="AJ587" s="60"/>
      <c r="AK587" s="60"/>
      <c r="AL587" s="60"/>
      <c r="AM587" s="60"/>
      <c r="AN587" s="60"/>
      <c r="AO587" s="60"/>
      <c r="AP587" s="60"/>
      <c r="AQ587" s="60"/>
      <c r="AR587" s="60"/>
      <c r="AS587" s="60"/>
      <c r="AT587" s="60"/>
      <c r="AU587" s="60"/>
      <c r="AV587" s="60"/>
      <c r="AW587" s="60"/>
      <c r="AX587" s="60"/>
      <c r="AY587" s="60"/>
      <c r="AZ587" s="60"/>
      <c r="BA587" s="60"/>
      <c r="BB587" s="60"/>
      <c r="BC587" s="60"/>
      <c r="BD587" s="60"/>
      <c r="BE587" s="60"/>
      <c r="BF587" s="60"/>
      <c r="BG587" s="60"/>
      <c r="BH587" s="60"/>
      <c r="BI587" s="60"/>
    </row>
    <row r="588" spans="1:61" s="383" customFormat="1">
      <c r="A588" s="379"/>
      <c r="C588" s="8"/>
      <c r="D588" s="2"/>
      <c r="F588" s="13"/>
      <c r="G588" s="392"/>
      <c r="H588" s="387"/>
      <c r="I588" s="60"/>
      <c r="J588" s="60"/>
      <c r="K588" s="60"/>
      <c r="L588" s="60"/>
      <c r="M588" s="60"/>
      <c r="N588" s="60"/>
      <c r="O588" s="60"/>
      <c r="P588" s="60"/>
      <c r="Q588" s="60"/>
      <c r="R588" s="60"/>
      <c r="S588" s="60"/>
      <c r="T588" s="60"/>
      <c r="U588" s="60"/>
      <c r="V588" s="60"/>
      <c r="W588" s="60"/>
      <c r="X588" s="60"/>
      <c r="Y588" s="60"/>
      <c r="Z588" s="60"/>
      <c r="AA588" s="60"/>
      <c r="AB588" s="60"/>
      <c r="AC588" s="60"/>
      <c r="AD588" s="60"/>
      <c r="AE588" s="60"/>
      <c r="AF588" s="60"/>
      <c r="AG588" s="60"/>
      <c r="AH588" s="60"/>
      <c r="AI588" s="60"/>
      <c r="AJ588" s="60"/>
      <c r="AK588" s="60"/>
      <c r="AL588" s="60"/>
      <c r="AM588" s="60"/>
      <c r="AN588" s="60"/>
      <c r="AO588" s="60"/>
      <c r="AP588" s="60"/>
      <c r="AQ588" s="60"/>
      <c r="AR588" s="60"/>
      <c r="AS588" s="60"/>
      <c r="AT588" s="60"/>
      <c r="AU588" s="60"/>
      <c r="AV588" s="60"/>
      <c r="AW588" s="60"/>
      <c r="AX588" s="60"/>
      <c r="AY588" s="60"/>
      <c r="AZ588" s="60"/>
      <c r="BA588" s="60"/>
      <c r="BB588" s="60"/>
      <c r="BC588" s="60"/>
      <c r="BD588" s="60"/>
      <c r="BE588" s="60"/>
      <c r="BF588" s="60"/>
      <c r="BG588" s="60"/>
      <c r="BH588" s="60"/>
      <c r="BI588" s="60"/>
    </row>
    <row r="593" spans="1:61">
      <c r="B593" s="393" t="s">
        <v>499</v>
      </c>
    </row>
    <row r="594" spans="1:61" s="381" customFormat="1">
      <c r="A594" s="379"/>
      <c r="B594" s="394" t="s">
        <v>500</v>
      </c>
      <c r="D594" s="382"/>
      <c r="E594" s="383"/>
      <c r="F594" s="13"/>
      <c r="G594" s="392"/>
      <c r="H594" s="387"/>
      <c r="I594" s="60"/>
      <c r="J594" s="60"/>
      <c r="K594" s="60"/>
      <c r="L594" s="60"/>
      <c r="M594" s="60"/>
      <c r="N594" s="60"/>
      <c r="O594" s="60"/>
      <c r="P594" s="60"/>
      <c r="Q594" s="60"/>
      <c r="R594" s="60"/>
      <c r="S594" s="60"/>
      <c r="T594" s="60"/>
      <c r="U594" s="60"/>
      <c r="V594" s="60"/>
      <c r="W594" s="60"/>
      <c r="X594" s="60"/>
      <c r="Y594" s="60"/>
      <c r="Z594" s="60"/>
      <c r="AA594" s="60"/>
      <c r="AB594" s="60"/>
      <c r="AC594" s="60"/>
      <c r="AD594" s="60"/>
      <c r="AE594" s="60"/>
      <c r="AF594" s="60"/>
      <c r="AG594" s="60"/>
      <c r="AH594" s="60"/>
      <c r="AI594" s="60"/>
      <c r="AJ594" s="60"/>
      <c r="AK594" s="60"/>
      <c r="AL594" s="60"/>
      <c r="AM594" s="60"/>
      <c r="AN594" s="60"/>
      <c r="AO594" s="60"/>
      <c r="AP594" s="60"/>
      <c r="AQ594" s="60"/>
      <c r="AR594" s="60"/>
      <c r="AS594" s="60"/>
      <c r="AT594" s="60"/>
      <c r="AU594" s="60"/>
      <c r="AV594" s="60"/>
      <c r="AW594" s="60"/>
      <c r="AX594" s="60"/>
      <c r="AY594" s="60"/>
      <c r="AZ594" s="60"/>
      <c r="BA594" s="60"/>
      <c r="BB594" s="60"/>
      <c r="BC594" s="60"/>
      <c r="BD594" s="60"/>
      <c r="BE594" s="60"/>
      <c r="BF594" s="60"/>
      <c r="BG594" s="60"/>
      <c r="BH594" s="60"/>
      <c r="BI594" s="60"/>
    </row>
  </sheetData>
  <autoFilter ref="A5:BI572"/>
  <mergeCells count="16">
    <mergeCell ref="A137:C137"/>
    <mergeCell ref="C2:E2"/>
    <mergeCell ref="A3:J3"/>
    <mergeCell ref="A4:F4"/>
    <mergeCell ref="H6:J6"/>
    <mergeCell ref="A9:B9"/>
    <mergeCell ref="A517:C517"/>
    <mergeCell ref="A519:D519"/>
    <mergeCell ref="A559:D559"/>
    <mergeCell ref="A566:D566"/>
    <mergeCell ref="G176:I176"/>
    <mergeCell ref="G177:I177"/>
    <mergeCell ref="A248:C248"/>
    <mergeCell ref="A252:D252"/>
    <mergeCell ref="C339:D339"/>
    <mergeCell ref="A470:D470"/>
  </mergeCells>
  <pageMargins left="0.39370078740157483" right="0.19685039370078741" top="0.11811023622047245" bottom="0.15748031496062992" header="0.11811023622047245" footer="0.15748031496062992"/>
  <pageSetup paperSize="9" scale="87" fitToHeight="0" orientation="landscape" r:id="rId1"/>
  <headerFooter alignWithMargins="0">
    <oddHeader>&amp;R
&amp;D</oddHeader>
    <oddFooter>Page &amp;P</oddFooter>
  </headerFooter>
  <rowBreaks count="17" manualBreakCount="17">
    <brk id="38" max="60" man="1"/>
    <brk id="74" max="60" man="1"/>
    <brk id="113" max="60" man="1"/>
    <brk id="143" max="60" man="1"/>
    <brk id="193" max="60" man="1"/>
    <brk id="226" max="60" man="1"/>
    <brk id="244" max="60" man="1"/>
    <brk id="268" max="60" man="1"/>
    <brk id="304" max="60" man="1"/>
    <brk id="338" max="60" man="1"/>
    <brk id="373" max="60" man="1"/>
    <brk id="411" max="60" man="1"/>
    <brk id="447" max="60" man="1"/>
    <brk id="481" max="60" man="1"/>
    <brk id="507" max="60" man="1"/>
    <brk id="537" max="60" man="1"/>
    <brk id="565" max="60" man="1"/>
  </rowBreaks>
  <colBreaks count="1" manualBreakCount="1">
    <brk id="5" max="57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19.12.2024</vt:lpstr>
      <vt:lpstr>'19.12.2024'!Print_Area</vt:lpstr>
      <vt:lpstr>'19.12.2024'!Print_Titles</vt:lpstr>
    </vt:vector>
  </TitlesOfParts>
  <Company>Consiliul Judetean Arges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sabinab</dc:creator>
  <cp:lastModifiedBy>sabinab</cp:lastModifiedBy>
  <cp:lastPrinted>2024-12-18T13:20:55Z</cp:lastPrinted>
  <dcterms:created xsi:type="dcterms:W3CDTF">2024-12-18T10:57:53Z</dcterms:created>
  <dcterms:modified xsi:type="dcterms:W3CDTF">2024-12-18T13:21:49Z</dcterms:modified>
</cp:coreProperties>
</file>