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 activeTab="1"/>
  </bookViews>
  <sheets>
    <sheet name="10-instituţii-ven 26 nov" sheetId="367" r:id="rId1"/>
    <sheet name="10 - inst. -chelt 26 nov" sheetId="368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26 nov'!$A$1:$N$1716</definedName>
    <definedName name="_xlnm.Print_Titles" localSheetId="1">'10 - inst. -chelt 26 nov'!$14:$17</definedName>
    <definedName name="_xlnm.Print_Titles" localSheetId="0">'10-instituţii-ven 26 nov'!$12:$13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J464" i="368"/>
  <c r="J465"/>
  <c r="H27"/>
  <c r="I27"/>
  <c r="J27"/>
  <c r="J929"/>
  <c r="J976"/>
  <c r="J966" s="1"/>
  <c r="J928"/>
  <c r="J188"/>
  <c r="J187"/>
  <c r="J235"/>
  <c r="J225" s="1"/>
  <c r="H1695"/>
  <c r="I1695"/>
  <c r="J1695"/>
  <c r="G1695"/>
  <c r="H1330"/>
  <c r="I1330"/>
  <c r="G1330"/>
  <c r="G856"/>
  <c r="J1609"/>
  <c r="J1604" s="1"/>
  <c r="E1604" s="1"/>
  <c r="J1590"/>
  <c r="J1589" s="1"/>
  <c r="J1588" s="1"/>
  <c r="J1587" s="1"/>
  <c r="J1548" s="1"/>
  <c r="J1547" s="1"/>
  <c r="J1463"/>
  <c r="J1462" s="1"/>
  <c r="E1462" s="1"/>
  <c r="J1448"/>
  <c r="J1446" s="1"/>
  <c r="J1445" s="1"/>
  <c r="J1074"/>
  <c r="E1074" s="1"/>
  <c r="J1137"/>
  <c r="J1132" s="1"/>
  <c r="E1132" s="1"/>
  <c r="J1073"/>
  <c r="E1073" s="1"/>
  <c r="J990"/>
  <c r="E990" s="1"/>
  <c r="J989"/>
  <c r="J988" s="1"/>
  <c r="J586"/>
  <c r="J461" s="1"/>
  <c r="E461" s="1"/>
  <c r="J567"/>
  <c r="E567" s="1"/>
  <c r="J467"/>
  <c r="E467" s="1"/>
  <c r="J466"/>
  <c r="E466" s="1"/>
  <c r="J313"/>
  <c r="J314"/>
  <c r="J298"/>
  <c r="J296" s="1"/>
  <c r="J295" s="1"/>
  <c r="E1694"/>
  <c r="E1693"/>
  <c r="E1692"/>
  <c r="E1691"/>
  <c r="E1690"/>
  <c r="E1689"/>
  <c r="E1688"/>
  <c r="E1687"/>
  <c r="E1686"/>
  <c r="E1685"/>
  <c r="E1684"/>
  <c r="E1683"/>
  <c r="J1682"/>
  <c r="I1682"/>
  <c r="I1681" s="1"/>
  <c r="I1680" s="1"/>
  <c r="I1674" s="1"/>
  <c r="H1682"/>
  <c r="G1682"/>
  <c r="F1682"/>
  <c r="E1682"/>
  <c r="E1681" s="1"/>
  <c r="E1680" s="1"/>
  <c r="E1674" s="1"/>
  <c r="J1681"/>
  <c r="H1681"/>
  <c r="G1681"/>
  <c r="G1680" s="1"/>
  <c r="G1674" s="1"/>
  <c r="F1681"/>
  <c r="F1680" s="1"/>
  <c r="F1674" s="1"/>
  <c r="J1680"/>
  <c r="J1674" s="1"/>
  <c r="H1680"/>
  <c r="E1679"/>
  <c r="E1678"/>
  <c r="E1677"/>
  <c r="E1676"/>
  <c r="E1675"/>
  <c r="H1674"/>
  <c r="E1673"/>
  <c r="E1672"/>
  <c r="M1671"/>
  <c r="L1671"/>
  <c r="K1671"/>
  <c r="J1671"/>
  <c r="I1671"/>
  <c r="H1671"/>
  <c r="G1671"/>
  <c r="E1671" s="1"/>
  <c r="F1671"/>
  <c r="E1670"/>
  <c r="E1669"/>
  <c r="M1668"/>
  <c r="M1667" s="1"/>
  <c r="M1656" s="1"/>
  <c r="L1668"/>
  <c r="K1668"/>
  <c r="J1668"/>
  <c r="I1668"/>
  <c r="I1667" s="1"/>
  <c r="I1656" s="1"/>
  <c r="H1668"/>
  <c r="G1668"/>
  <c r="F1668"/>
  <c r="E1668"/>
  <c r="L1667"/>
  <c r="K1667"/>
  <c r="J1667"/>
  <c r="H1667"/>
  <c r="G1667"/>
  <c r="F1667"/>
  <c r="E1666"/>
  <c r="E1665"/>
  <c r="E1664"/>
  <c r="M1663"/>
  <c r="L1663"/>
  <c r="K1663"/>
  <c r="J1663"/>
  <c r="I1663"/>
  <c r="H1663"/>
  <c r="G1663"/>
  <c r="E1663" s="1"/>
  <c r="F1663"/>
  <c r="E1662"/>
  <c r="E1661"/>
  <c r="E1660"/>
  <c r="E1659"/>
  <c r="M1658"/>
  <c r="L1658"/>
  <c r="K1658"/>
  <c r="K1657" s="1"/>
  <c r="K1656" s="1"/>
  <c r="K1617" s="1"/>
  <c r="K1616" s="1"/>
  <c r="K1614" s="1"/>
  <c r="J1658"/>
  <c r="I1658"/>
  <c r="H1658"/>
  <c r="G1658"/>
  <c r="E1658" s="1"/>
  <c r="F1658"/>
  <c r="M1657"/>
  <c r="L1657"/>
  <c r="L1656" s="1"/>
  <c r="J1657"/>
  <c r="I1657"/>
  <c r="H1657"/>
  <c r="H1656" s="1"/>
  <c r="F1657"/>
  <c r="J1656"/>
  <c r="F1656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G1643"/>
  <c r="E1643" s="1"/>
  <c r="F1643"/>
  <c r="E1642"/>
  <c r="E1641"/>
  <c r="E1640"/>
  <c r="E1639"/>
  <c r="E1638"/>
  <c r="E1637"/>
  <c r="E1636"/>
  <c r="E1635"/>
  <c r="E1634"/>
  <c r="E1633"/>
  <c r="E1632"/>
  <c r="J1631"/>
  <c r="I1631"/>
  <c r="H1631"/>
  <c r="G1631"/>
  <c r="G1630" s="1"/>
  <c r="E1630" s="1"/>
  <c r="F1631"/>
  <c r="E1631"/>
  <c r="M1630"/>
  <c r="L1630"/>
  <c r="K1630"/>
  <c r="J1630"/>
  <c r="I1630"/>
  <c r="H1630"/>
  <c r="F1630"/>
  <c r="E1629"/>
  <c r="E1628"/>
  <c r="E1627"/>
  <c r="E1626"/>
  <c r="E1625"/>
  <c r="E1624"/>
  <c r="E1623"/>
  <c r="E1622"/>
  <c r="E1621"/>
  <c r="J1620"/>
  <c r="I1620"/>
  <c r="H1620"/>
  <c r="H1619" s="1"/>
  <c r="G1620"/>
  <c r="G1619" s="1"/>
  <c r="F1620"/>
  <c r="E1620"/>
  <c r="M1619"/>
  <c r="M1617" s="1"/>
  <c r="M1616" s="1"/>
  <c r="M1614" s="1"/>
  <c r="L1619"/>
  <c r="L1617" s="1"/>
  <c r="L1616" s="1"/>
  <c r="L1614" s="1"/>
  <c r="K1619"/>
  <c r="J1619"/>
  <c r="I1619"/>
  <c r="I1617" s="1"/>
  <c r="I1616" s="1"/>
  <c r="I1614" s="1"/>
  <c r="F1619"/>
  <c r="J1617"/>
  <c r="J1616" s="1"/>
  <c r="J1614" s="1"/>
  <c r="F1617"/>
  <c r="F1616" s="1"/>
  <c r="F1614" s="1"/>
  <c r="E1615"/>
  <c r="E1613"/>
  <c r="E1612"/>
  <c r="M1611"/>
  <c r="L1611"/>
  <c r="K1611"/>
  <c r="J1611"/>
  <c r="I1611"/>
  <c r="H1611"/>
  <c r="G1611"/>
  <c r="F1611"/>
  <c r="E1611"/>
  <c r="E1610"/>
  <c r="I1609"/>
  <c r="H1609"/>
  <c r="E1608"/>
  <c r="E1607"/>
  <c r="M1606"/>
  <c r="L1606"/>
  <c r="L1604" s="1"/>
  <c r="L1548" s="1"/>
  <c r="L1547" s="1"/>
  <c r="L1392" s="1"/>
  <c r="K1606"/>
  <c r="K1604" s="1"/>
  <c r="K1548" s="1"/>
  <c r="K1547" s="1"/>
  <c r="J1606"/>
  <c r="I1606"/>
  <c r="H1606"/>
  <c r="G1606"/>
  <c r="E1606" s="1"/>
  <c r="F1606"/>
  <c r="E1605"/>
  <c r="M1604"/>
  <c r="I1604"/>
  <c r="H1604"/>
  <c r="G1604"/>
  <c r="F1604"/>
  <c r="E1603"/>
  <c r="M1602"/>
  <c r="L1602"/>
  <c r="K1602"/>
  <c r="J1602"/>
  <c r="I1602"/>
  <c r="H1602"/>
  <c r="G1602"/>
  <c r="E1602" s="1"/>
  <c r="F1602"/>
  <c r="E1601"/>
  <c r="E1600"/>
  <c r="M1599"/>
  <c r="L1599"/>
  <c r="K1599"/>
  <c r="F1599"/>
  <c r="F1598" s="1"/>
  <c r="E1599"/>
  <c r="M1598"/>
  <c r="L1598"/>
  <c r="K1598"/>
  <c r="E1598"/>
  <c r="E1597"/>
  <c r="E1596"/>
  <c r="E1595"/>
  <c r="F1594"/>
  <c r="E1594"/>
  <c r="I1593"/>
  <c r="H1593"/>
  <c r="E1593" s="1"/>
  <c r="E1592"/>
  <c r="I1591"/>
  <c r="I1589" s="1"/>
  <c r="I1588" s="1"/>
  <c r="I1587" s="1"/>
  <c r="I1548" s="1"/>
  <c r="I1547" s="1"/>
  <c r="H1591"/>
  <c r="E1591" s="1"/>
  <c r="H1589"/>
  <c r="G1589"/>
  <c r="F1589"/>
  <c r="F1588" s="1"/>
  <c r="F1587" s="1"/>
  <c r="F1548" s="1"/>
  <c r="F1547" s="1"/>
  <c r="H1588"/>
  <c r="H1587" s="1"/>
  <c r="H1548" s="1"/>
  <c r="H1547" s="1"/>
  <c r="H1392" s="1"/>
  <c r="M1587"/>
  <c r="L1587"/>
  <c r="K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E1562" s="1"/>
  <c r="F1562"/>
  <c r="F1561" s="1"/>
  <c r="M1561"/>
  <c r="L1561"/>
  <c r="K1561"/>
  <c r="J1561"/>
  <c r="I1561"/>
  <c r="H1561"/>
  <c r="G1561"/>
  <c r="E1561" s="1"/>
  <c r="E1560"/>
  <c r="E1559"/>
  <c r="E1558"/>
  <c r="E1557"/>
  <c r="E1556"/>
  <c r="E1555"/>
  <c r="E1554"/>
  <c r="E1553"/>
  <c r="E1552"/>
  <c r="J1551"/>
  <c r="I1551"/>
  <c r="H1551"/>
  <c r="G1551"/>
  <c r="E1551" s="1"/>
  <c r="F1551"/>
  <c r="F1550" s="1"/>
  <c r="M1550"/>
  <c r="L1550"/>
  <c r="K1550"/>
  <c r="J1550"/>
  <c r="I1550"/>
  <c r="H1550"/>
  <c r="G1550"/>
  <c r="E1550" s="1"/>
  <c r="M1548"/>
  <c r="M1547"/>
  <c r="E1546"/>
  <c r="E1545"/>
  <c r="M1544"/>
  <c r="L1544"/>
  <c r="K1544"/>
  <c r="J1544"/>
  <c r="I1544"/>
  <c r="H1544"/>
  <c r="E1544" s="1"/>
  <c r="G1544"/>
  <c r="F1544"/>
  <c r="E1543"/>
  <c r="E1542"/>
  <c r="E1541"/>
  <c r="E1540"/>
  <c r="E1539"/>
  <c r="E1538"/>
  <c r="E1537"/>
  <c r="E1536"/>
  <c r="E1535"/>
  <c r="I1534"/>
  <c r="E1534"/>
  <c r="M1533"/>
  <c r="L1533"/>
  <c r="K1533"/>
  <c r="J1533"/>
  <c r="I1533"/>
  <c r="H1533"/>
  <c r="G1533"/>
  <c r="F1533"/>
  <c r="E1533"/>
  <c r="M1532"/>
  <c r="L1532"/>
  <c r="K1532"/>
  <c r="J1532"/>
  <c r="E1532" s="1"/>
  <c r="I1532"/>
  <c r="H1532"/>
  <c r="G1532"/>
  <c r="F1532"/>
  <c r="E1531"/>
  <c r="M1530"/>
  <c r="L1530"/>
  <c r="K1530"/>
  <c r="J1530"/>
  <c r="I1530"/>
  <c r="H1530"/>
  <c r="G1530"/>
  <c r="E1530" s="1"/>
  <c r="F1530"/>
  <c r="E1529"/>
  <c r="E1528"/>
  <c r="M1527"/>
  <c r="L1527"/>
  <c r="K1527"/>
  <c r="J1527"/>
  <c r="J1526" s="1"/>
  <c r="I1527"/>
  <c r="H1527"/>
  <c r="G1527"/>
  <c r="E1527" s="1"/>
  <c r="F1527"/>
  <c r="F1526" s="1"/>
  <c r="M1526"/>
  <c r="L1526"/>
  <c r="K1526"/>
  <c r="I1526"/>
  <c r="H1526"/>
  <c r="G1526"/>
  <c r="E1526" s="1"/>
  <c r="E1525"/>
  <c r="E1524"/>
  <c r="E1523"/>
  <c r="M1522"/>
  <c r="L1522"/>
  <c r="K1522"/>
  <c r="F1522"/>
  <c r="E1522"/>
  <c r="E1521"/>
  <c r="E1520"/>
  <c r="I1519"/>
  <c r="E1519"/>
  <c r="E1518"/>
  <c r="M1517"/>
  <c r="M1516" s="1"/>
  <c r="L1517"/>
  <c r="K1517"/>
  <c r="J1517"/>
  <c r="I1517"/>
  <c r="I1516" s="1"/>
  <c r="I1515" s="1"/>
  <c r="H1517"/>
  <c r="G1517"/>
  <c r="F1517"/>
  <c r="E1517"/>
  <c r="L1516"/>
  <c r="K1516"/>
  <c r="J1516"/>
  <c r="H1516"/>
  <c r="G1516"/>
  <c r="F1516"/>
  <c r="F1515" s="1"/>
  <c r="F1468" s="1"/>
  <c r="H1515"/>
  <c r="E1514"/>
  <c r="E1512" s="1"/>
  <c r="E1511" s="1"/>
  <c r="E1513"/>
  <c r="M1512"/>
  <c r="L1512"/>
  <c r="K1512"/>
  <c r="K1511" s="1"/>
  <c r="K1469" s="1"/>
  <c r="K1468" s="1"/>
  <c r="K1467" s="1"/>
  <c r="K1392" s="1"/>
  <c r="K1331" s="1"/>
  <c r="J1512"/>
  <c r="I1512"/>
  <c r="H1512"/>
  <c r="G1512"/>
  <c r="G1511" s="1"/>
  <c r="G1469" s="1"/>
  <c r="F1512"/>
  <c r="M1511"/>
  <c r="L1511"/>
  <c r="J1511"/>
  <c r="I1511"/>
  <c r="H1511"/>
  <c r="F1511"/>
  <c r="E1510"/>
  <c r="E1509" s="1"/>
  <c r="E1494" s="1"/>
  <c r="E1469" s="1"/>
  <c r="J1509"/>
  <c r="I1509"/>
  <c r="H1509"/>
  <c r="G1509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L1494"/>
  <c r="K1494"/>
  <c r="J1494"/>
  <c r="I1494"/>
  <c r="H1494"/>
  <c r="G1494"/>
  <c r="F1494"/>
  <c r="E1493"/>
  <c r="E1492"/>
  <c r="E1491"/>
  <c r="E1490"/>
  <c r="E1489"/>
  <c r="E1488"/>
  <c r="E1487"/>
  <c r="E1486"/>
  <c r="E1485"/>
  <c r="E1484"/>
  <c r="E1483"/>
  <c r="J1482"/>
  <c r="I1482"/>
  <c r="H1482"/>
  <c r="G1482"/>
  <c r="E1482" s="1"/>
  <c r="F1482"/>
  <c r="F1481" s="1"/>
  <c r="M1481"/>
  <c r="L1481"/>
  <c r="K1481"/>
  <c r="J1481"/>
  <c r="I1481"/>
  <c r="H1481"/>
  <c r="G1481"/>
  <c r="E1481"/>
  <c r="E1480"/>
  <c r="E1479"/>
  <c r="E1478"/>
  <c r="E1477"/>
  <c r="E1476"/>
  <c r="E1475"/>
  <c r="E1474"/>
  <c r="E1473"/>
  <c r="E1472"/>
  <c r="J1471"/>
  <c r="I1471"/>
  <c r="H1471"/>
  <c r="G1471"/>
  <c r="E1471" s="1"/>
  <c r="F1471"/>
  <c r="M1470"/>
  <c r="L1470"/>
  <c r="K1470"/>
  <c r="J1470"/>
  <c r="I1470"/>
  <c r="H1470"/>
  <c r="G1470"/>
  <c r="F1470"/>
  <c r="E1470"/>
  <c r="M1469"/>
  <c r="M1468" s="1"/>
  <c r="M1467" s="1"/>
  <c r="M1392" s="1"/>
  <c r="M1331" s="1"/>
  <c r="L1469"/>
  <c r="J1469"/>
  <c r="I1469"/>
  <c r="H1469"/>
  <c r="F1469"/>
  <c r="L1468"/>
  <c r="H1468"/>
  <c r="L1467"/>
  <c r="H1467"/>
  <c r="I1463"/>
  <c r="H1463"/>
  <c r="G1463"/>
  <c r="M1462"/>
  <c r="L1462"/>
  <c r="K1462"/>
  <c r="I1462"/>
  <c r="H1462"/>
  <c r="G1462"/>
  <c r="F1462"/>
  <c r="E1460"/>
  <c r="M1459"/>
  <c r="L1459"/>
  <c r="K1459"/>
  <c r="J1459"/>
  <c r="I1459"/>
  <c r="H1459"/>
  <c r="G1459"/>
  <c r="E1459" s="1"/>
  <c r="F1459"/>
  <c r="E1458"/>
  <c r="E1457"/>
  <c r="M1456"/>
  <c r="L1456"/>
  <c r="K1456"/>
  <c r="J1456"/>
  <c r="I1456"/>
  <c r="H1456"/>
  <c r="G1456"/>
  <c r="F1456"/>
  <c r="E1456"/>
  <c r="M1455"/>
  <c r="L1455"/>
  <c r="K1455"/>
  <c r="J1455"/>
  <c r="I1455"/>
  <c r="H1455"/>
  <c r="G1455"/>
  <c r="E1455" s="1"/>
  <c r="F1455"/>
  <c r="E1454"/>
  <c r="G1453"/>
  <c r="E1453" s="1"/>
  <c r="E1452"/>
  <c r="M1451"/>
  <c r="L1451"/>
  <c r="K1451"/>
  <c r="F1451"/>
  <c r="E1451"/>
  <c r="I1450"/>
  <c r="H1450"/>
  <c r="G1450"/>
  <c r="E1450" s="1"/>
  <c r="E1449"/>
  <c r="I1448"/>
  <c r="H1448"/>
  <c r="E1447"/>
  <c r="M1446"/>
  <c r="L1446"/>
  <c r="K1446"/>
  <c r="I1446"/>
  <c r="H1446"/>
  <c r="G1446"/>
  <c r="F1446"/>
  <c r="I1445"/>
  <c r="H1445"/>
  <c r="G1445"/>
  <c r="F1445"/>
  <c r="M1444"/>
  <c r="L1444"/>
  <c r="K1444"/>
  <c r="I1444"/>
  <c r="H1444"/>
  <c r="G1444"/>
  <c r="F1444"/>
  <c r="E1443"/>
  <c r="E1442"/>
  <c r="E1441"/>
  <c r="J1440"/>
  <c r="I1440"/>
  <c r="H1440"/>
  <c r="G1440"/>
  <c r="E1440"/>
  <c r="E1439"/>
  <c r="E1438"/>
  <c r="E1437"/>
  <c r="M1436"/>
  <c r="L1436"/>
  <c r="K1436"/>
  <c r="J1436"/>
  <c r="I1436"/>
  <c r="H1436"/>
  <c r="G1436"/>
  <c r="F1436"/>
  <c r="E1436"/>
  <c r="M1435"/>
  <c r="L1435"/>
  <c r="K1435"/>
  <c r="J1435"/>
  <c r="I1435"/>
  <c r="H1435"/>
  <c r="G1435"/>
  <c r="F1435"/>
  <c r="E1435"/>
  <c r="E1434"/>
  <c r="E1433"/>
  <c r="E1432"/>
  <c r="E1431"/>
  <c r="E1430"/>
  <c r="E1429"/>
  <c r="E1428"/>
  <c r="E1427"/>
  <c r="E1426"/>
  <c r="E1425"/>
  <c r="E1424"/>
  <c r="E1423"/>
  <c r="E1422"/>
  <c r="M1421"/>
  <c r="L1421"/>
  <c r="K1421"/>
  <c r="J1421"/>
  <c r="I1421"/>
  <c r="H142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H1409"/>
  <c r="G1409"/>
  <c r="E1409" s="1"/>
  <c r="F1409"/>
  <c r="M1408"/>
  <c r="L1408"/>
  <c r="K1408"/>
  <c r="J1408"/>
  <c r="I1408"/>
  <c r="H1408"/>
  <c r="G1408"/>
  <c r="F1408"/>
  <c r="E1408"/>
  <c r="E1407"/>
  <c r="E1406"/>
  <c r="E1405"/>
  <c r="E1404"/>
  <c r="E1403"/>
  <c r="E1402"/>
  <c r="E1401"/>
  <c r="E1400"/>
  <c r="E1399"/>
  <c r="J1398"/>
  <c r="I1398"/>
  <c r="H1398"/>
  <c r="G1398"/>
  <c r="E1398" s="1"/>
  <c r="F1398"/>
  <c r="F1397" s="1"/>
  <c r="F1395" s="1"/>
  <c r="F1394" s="1"/>
  <c r="F1392" s="1"/>
  <c r="M1397"/>
  <c r="L1397"/>
  <c r="K1397"/>
  <c r="J1397"/>
  <c r="I1397"/>
  <c r="H1397"/>
  <c r="G1397"/>
  <c r="E1397" s="1"/>
  <c r="M1396"/>
  <c r="L1396"/>
  <c r="K1396"/>
  <c r="J1396"/>
  <c r="I1396"/>
  <c r="H1396"/>
  <c r="G1396"/>
  <c r="F1396"/>
  <c r="M1395"/>
  <c r="L1395"/>
  <c r="K1395"/>
  <c r="I1395"/>
  <c r="H1395"/>
  <c r="G1395"/>
  <c r="M1394"/>
  <c r="L1394"/>
  <c r="K1394"/>
  <c r="I1394"/>
  <c r="H1394"/>
  <c r="G1394"/>
  <c r="E1393"/>
  <c r="E1391"/>
  <c r="M1390"/>
  <c r="L1390"/>
  <c r="K1390"/>
  <c r="J1390"/>
  <c r="I1390"/>
  <c r="H1390"/>
  <c r="G1390"/>
  <c r="F1390"/>
  <c r="E1390"/>
  <c r="E1389"/>
  <c r="E1388"/>
  <c r="J1387"/>
  <c r="I1387"/>
  <c r="H1387"/>
  <c r="G1387"/>
  <c r="F1387"/>
  <c r="E1387"/>
  <c r="E1386"/>
  <c r="E1385"/>
  <c r="J1384"/>
  <c r="I1384"/>
  <c r="H1384"/>
  <c r="H1383" s="1"/>
  <c r="G1384"/>
  <c r="F1384"/>
  <c r="E1384"/>
  <c r="J1383"/>
  <c r="I1383"/>
  <c r="G1383"/>
  <c r="E1383" s="1"/>
  <c r="F1383"/>
  <c r="E1382"/>
  <c r="E1381"/>
  <c r="E1380"/>
  <c r="J1379"/>
  <c r="I1379"/>
  <c r="H1379"/>
  <c r="G1379"/>
  <c r="E1379" s="1"/>
  <c r="F1379"/>
  <c r="E1378"/>
  <c r="E1377"/>
  <c r="E1376"/>
  <c r="E1375"/>
  <c r="J1374"/>
  <c r="J1373" s="1"/>
  <c r="J1372" s="1"/>
  <c r="J1333" s="1"/>
  <c r="J1332" s="1"/>
  <c r="I1374"/>
  <c r="H1374"/>
  <c r="G1374"/>
  <c r="E1374" s="1"/>
  <c r="F1374"/>
  <c r="F1373" s="1"/>
  <c r="F1372" s="1"/>
  <c r="F1333" s="1"/>
  <c r="F1332" s="1"/>
  <c r="F1331" s="1"/>
  <c r="I1373"/>
  <c r="H1373"/>
  <c r="H1372" s="1"/>
  <c r="G1373"/>
  <c r="M1372"/>
  <c r="L1372"/>
  <c r="K1372"/>
  <c r="I1372"/>
  <c r="G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E1359" s="1"/>
  <c r="F1359"/>
  <c r="E1358"/>
  <c r="E1357"/>
  <c r="E1356"/>
  <c r="E1355"/>
  <c r="E1354"/>
  <c r="E1353"/>
  <c r="E1352"/>
  <c r="E1351"/>
  <c r="E1350"/>
  <c r="E1349"/>
  <c r="E1348"/>
  <c r="J1347"/>
  <c r="I1347"/>
  <c r="H1347"/>
  <c r="G1347"/>
  <c r="E1347" s="1"/>
  <c r="F1347"/>
  <c r="J1346"/>
  <c r="I1346"/>
  <c r="H1346"/>
  <c r="F1346"/>
  <c r="E1345"/>
  <c r="E1344"/>
  <c r="E1343"/>
  <c r="E1342"/>
  <c r="E1341"/>
  <c r="E1340"/>
  <c r="E1339"/>
  <c r="E1338"/>
  <c r="E1337"/>
  <c r="J1336"/>
  <c r="I1336"/>
  <c r="H1336"/>
  <c r="G1336"/>
  <c r="E1336" s="1"/>
  <c r="F1336"/>
  <c r="J1335"/>
  <c r="I1335"/>
  <c r="H1335"/>
  <c r="E1335" s="1"/>
  <c r="G1335"/>
  <c r="F1335"/>
  <c r="E1334"/>
  <c r="M1333"/>
  <c r="L1333"/>
  <c r="K1333"/>
  <c r="I1333"/>
  <c r="G1333"/>
  <c r="M1332"/>
  <c r="L1332"/>
  <c r="K1332"/>
  <c r="I1332"/>
  <c r="G1332"/>
  <c r="E1329"/>
  <c r="I1328"/>
  <c r="E1328"/>
  <c r="E1326"/>
  <c r="J1325"/>
  <c r="I1325"/>
  <c r="H1325"/>
  <c r="G1325"/>
  <c r="E1325" s="1"/>
  <c r="F1325"/>
  <c r="E1324"/>
  <c r="E1323"/>
  <c r="J1322"/>
  <c r="I1322"/>
  <c r="H1322"/>
  <c r="G1322"/>
  <c r="E1322" s="1"/>
  <c r="F1322"/>
  <c r="J1321"/>
  <c r="I1321"/>
  <c r="H1321"/>
  <c r="F1321"/>
  <c r="E1320"/>
  <c r="E1319"/>
  <c r="E1318"/>
  <c r="J1317"/>
  <c r="I1317"/>
  <c r="H1317"/>
  <c r="G1317"/>
  <c r="E1317" s="1"/>
  <c r="F1317"/>
  <c r="E1316"/>
  <c r="E1315"/>
  <c r="E1314"/>
  <c r="E1313"/>
  <c r="J1312"/>
  <c r="I1312"/>
  <c r="H1312"/>
  <c r="G1312"/>
  <c r="F1312"/>
  <c r="E1312"/>
  <c r="J1311"/>
  <c r="I1311"/>
  <c r="H1311"/>
  <c r="G1311"/>
  <c r="E1311" s="1"/>
  <c r="F1311"/>
  <c r="J1310"/>
  <c r="I1310"/>
  <c r="H1310"/>
  <c r="F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F1297"/>
  <c r="E1297"/>
  <c r="E1296"/>
  <c r="E1295"/>
  <c r="E1294"/>
  <c r="E1293"/>
  <c r="E1292"/>
  <c r="E1291"/>
  <c r="E1290"/>
  <c r="E1289"/>
  <c r="E1288"/>
  <c r="E1287"/>
  <c r="E1286"/>
  <c r="J1285"/>
  <c r="I1285"/>
  <c r="H1285"/>
  <c r="G1285"/>
  <c r="E1285" s="1"/>
  <c r="F1285"/>
  <c r="F1284" s="1"/>
  <c r="F1272" s="1"/>
  <c r="J1284"/>
  <c r="I1284"/>
  <c r="H1284"/>
  <c r="E1283"/>
  <c r="E1282"/>
  <c r="E1281"/>
  <c r="E1280"/>
  <c r="E1279"/>
  <c r="E1278"/>
  <c r="E1277"/>
  <c r="E1276"/>
  <c r="E1275"/>
  <c r="J1274"/>
  <c r="I1274"/>
  <c r="H1274"/>
  <c r="G1274"/>
  <c r="E1274" s="1"/>
  <c r="F1274"/>
  <c r="J1273"/>
  <c r="I1273"/>
  <c r="H1273"/>
  <c r="F1273"/>
  <c r="J1272"/>
  <c r="I1272"/>
  <c r="H1272"/>
  <c r="E1271"/>
  <c r="M1270"/>
  <c r="L1270"/>
  <c r="K1270"/>
  <c r="J1270"/>
  <c r="I1270"/>
  <c r="H1270"/>
  <c r="G1270"/>
  <c r="E1270" s="1"/>
  <c r="F1270"/>
  <c r="E1269"/>
  <c r="E1268"/>
  <c r="M1267"/>
  <c r="L1267"/>
  <c r="K1267"/>
  <c r="J1267"/>
  <c r="I1267"/>
  <c r="H1267"/>
  <c r="G1267"/>
  <c r="E1267" s="1"/>
  <c r="F1267"/>
  <c r="E1266"/>
  <c r="E1265"/>
  <c r="E1264"/>
  <c r="M1263"/>
  <c r="L1263"/>
  <c r="K1263"/>
  <c r="J1263"/>
  <c r="J1262" s="1"/>
  <c r="J1211" s="1"/>
  <c r="E1211" s="1"/>
  <c r="I1263"/>
  <c r="H1263"/>
  <c r="G1263"/>
  <c r="F1263"/>
  <c r="F1262" s="1"/>
  <c r="E1263"/>
  <c r="I1262"/>
  <c r="H1262"/>
  <c r="G1262"/>
  <c r="E1262" s="1"/>
  <c r="I1261"/>
  <c r="E1261"/>
  <c r="E1260"/>
  <c r="E1259"/>
  <c r="E1258"/>
  <c r="E1257"/>
  <c r="E1256"/>
  <c r="E1255"/>
  <c r="E1254"/>
  <c r="E1253"/>
  <c r="E1252"/>
  <c r="M1251"/>
  <c r="L1251"/>
  <c r="K1251"/>
  <c r="J1251"/>
  <c r="I1251"/>
  <c r="H1251"/>
  <c r="G1251"/>
  <c r="E1251" s="1"/>
  <c r="E1250"/>
  <c r="E1249"/>
  <c r="E1248"/>
  <c r="E1247"/>
  <c r="E1246"/>
  <c r="J1245"/>
  <c r="I1245"/>
  <c r="H1245"/>
  <c r="G1245"/>
  <c r="F1245"/>
  <c r="E1245"/>
  <c r="J1244"/>
  <c r="I1244"/>
  <c r="H1244"/>
  <c r="G1244"/>
  <c r="F1244"/>
  <c r="E1244"/>
  <c r="E1243"/>
  <c r="E1242"/>
  <c r="J1241"/>
  <c r="I1241"/>
  <c r="H1241"/>
  <c r="G1241"/>
  <c r="E1241" s="1"/>
  <c r="F1241"/>
  <c r="E1240"/>
  <c r="J1239"/>
  <c r="I1239"/>
  <c r="H1239"/>
  <c r="G1239"/>
  <c r="E1239" s="1"/>
  <c r="F1239"/>
  <c r="M1238"/>
  <c r="L1238"/>
  <c r="K1238"/>
  <c r="J1238"/>
  <c r="I1238"/>
  <c r="H1238"/>
  <c r="G1238"/>
  <c r="E1238" s="1"/>
  <c r="F1238"/>
  <c r="E1237"/>
  <c r="E1236"/>
  <c r="E1235"/>
  <c r="E1234"/>
  <c r="E1233"/>
  <c r="E1232"/>
  <c r="E1231"/>
  <c r="E1230"/>
  <c r="E1229"/>
  <c r="E1228"/>
  <c r="J1227"/>
  <c r="I1227"/>
  <c r="H1227"/>
  <c r="G1227"/>
  <c r="E1227" s="1"/>
  <c r="F1227"/>
  <c r="F1226" s="1"/>
  <c r="F1212" s="1"/>
  <c r="M1226"/>
  <c r="L1226"/>
  <c r="K1226"/>
  <c r="J1226"/>
  <c r="I1226"/>
  <c r="H1226"/>
  <c r="G1226"/>
  <c r="E1226" s="1"/>
  <c r="E1225"/>
  <c r="M1224"/>
  <c r="L1224"/>
  <c r="K1224"/>
  <c r="J1224"/>
  <c r="I1224"/>
  <c r="H1224"/>
  <c r="G1224"/>
  <c r="F1224"/>
  <c r="E1224"/>
  <c r="E1223"/>
  <c r="E1222"/>
  <c r="E1221"/>
  <c r="M1220"/>
  <c r="L1220"/>
  <c r="K1220"/>
  <c r="J1220"/>
  <c r="I1220"/>
  <c r="H1220"/>
  <c r="G1220"/>
  <c r="F1220"/>
  <c r="E1220"/>
  <c r="E1219"/>
  <c r="E1218"/>
  <c r="E1217"/>
  <c r="E1216"/>
  <c r="M1215"/>
  <c r="L1215"/>
  <c r="K1215"/>
  <c r="J1215"/>
  <c r="I1215"/>
  <c r="H1215"/>
  <c r="G1215"/>
  <c r="E1215" s="1"/>
  <c r="F1215"/>
  <c r="E1214"/>
  <c r="I1213"/>
  <c r="E1213" s="1"/>
  <c r="M1212"/>
  <c r="L1212"/>
  <c r="K1212"/>
  <c r="J1212"/>
  <c r="I1212"/>
  <c r="H1212"/>
  <c r="G1212"/>
  <c r="E1212"/>
  <c r="M1211"/>
  <c r="L1211"/>
  <c r="K1211"/>
  <c r="I1211"/>
  <c r="H1211"/>
  <c r="G1211"/>
  <c r="M1210"/>
  <c r="L1210"/>
  <c r="K1210"/>
  <c r="J1210"/>
  <c r="J1209" s="1"/>
  <c r="J1142" s="1"/>
  <c r="I1210"/>
  <c r="H1210"/>
  <c r="G1210"/>
  <c r="E1210" s="1"/>
  <c r="F1210"/>
  <c r="M1209"/>
  <c r="L1209"/>
  <c r="K1209"/>
  <c r="I1209"/>
  <c r="H1209"/>
  <c r="G1209"/>
  <c r="E1208"/>
  <c r="E1206"/>
  <c r="M1205"/>
  <c r="L1205"/>
  <c r="K1205"/>
  <c r="J1205"/>
  <c r="I1205"/>
  <c r="H1205"/>
  <c r="G1205"/>
  <c r="F1205"/>
  <c r="E1205"/>
  <c r="E1204"/>
  <c r="M1203"/>
  <c r="L1203"/>
  <c r="K1203"/>
  <c r="J1203"/>
  <c r="I1203"/>
  <c r="H1203"/>
  <c r="G1203"/>
  <c r="E1203" s="1"/>
  <c r="F1203"/>
  <c r="E1202"/>
  <c r="E1201"/>
  <c r="M1200"/>
  <c r="L1200"/>
  <c r="K1200"/>
  <c r="J1200"/>
  <c r="I1200"/>
  <c r="H1200"/>
  <c r="G1200"/>
  <c r="F1200"/>
  <c r="E1200"/>
  <c r="E1199"/>
  <c r="E1198"/>
  <c r="E1197"/>
  <c r="M1196"/>
  <c r="L1196"/>
  <c r="K1196"/>
  <c r="J1196"/>
  <c r="I1196"/>
  <c r="H1196"/>
  <c r="G1196"/>
  <c r="E1196" s="1"/>
  <c r="F1196"/>
  <c r="J1195"/>
  <c r="I1195"/>
  <c r="H1195"/>
  <c r="G1195"/>
  <c r="F1195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I1179"/>
  <c r="H1179"/>
  <c r="G1179"/>
  <c r="F1179"/>
  <c r="E1179"/>
  <c r="M1178"/>
  <c r="L1178"/>
  <c r="K1178"/>
  <c r="J1178"/>
  <c r="I1178"/>
  <c r="H1178"/>
  <c r="G1178"/>
  <c r="E1178" s="1"/>
  <c r="F1178"/>
  <c r="E1177"/>
  <c r="E1176"/>
  <c r="J1175"/>
  <c r="I1175"/>
  <c r="H1175"/>
  <c r="G1175"/>
  <c r="E1175" s="1"/>
  <c r="F1175"/>
  <c r="E1174"/>
  <c r="J1173"/>
  <c r="I1173"/>
  <c r="H1173"/>
  <c r="G1173"/>
  <c r="E1173" s="1"/>
  <c r="F1173"/>
  <c r="M1172"/>
  <c r="L1172"/>
  <c r="K1172"/>
  <c r="J1172"/>
  <c r="I1172"/>
  <c r="H1172"/>
  <c r="G1172"/>
  <c r="E1172" s="1"/>
  <c r="F1172"/>
  <c r="E1171"/>
  <c r="E1170"/>
  <c r="E1169"/>
  <c r="E1168"/>
  <c r="E1167"/>
  <c r="E1166"/>
  <c r="E1165"/>
  <c r="E1164"/>
  <c r="E1163"/>
  <c r="E1162"/>
  <c r="J1161"/>
  <c r="I1161"/>
  <c r="H1161"/>
  <c r="G1161"/>
  <c r="F1161"/>
  <c r="E1161"/>
  <c r="M1160"/>
  <c r="L1160"/>
  <c r="K1160"/>
  <c r="J1160"/>
  <c r="I1160"/>
  <c r="H1160"/>
  <c r="G1160"/>
  <c r="E1160" s="1"/>
  <c r="F1160"/>
  <c r="E1159"/>
  <c r="M1158"/>
  <c r="L1158"/>
  <c r="K1158"/>
  <c r="J1158"/>
  <c r="I1158"/>
  <c r="H1158"/>
  <c r="G1158"/>
  <c r="F1158"/>
  <c r="E1158"/>
  <c r="E1157"/>
  <c r="E1156"/>
  <c r="E1155"/>
  <c r="M1154"/>
  <c r="L1154"/>
  <c r="K1154"/>
  <c r="J1154"/>
  <c r="I1154"/>
  <c r="H1154"/>
  <c r="G1154"/>
  <c r="F1154"/>
  <c r="E1154"/>
  <c r="E1153"/>
  <c r="E1152"/>
  <c r="E1151"/>
  <c r="E1150"/>
  <c r="M1149"/>
  <c r="L1149"/>
  <c r="K1149"/>
  <c r="J1149"/>
  <c r="I1149"/>
  <c r="H1149"/>
  <c r="G1149"/>
  <c r="E1149" s="1"/>
  <c r="F1149"/>
  <c r="E1148"/>
  <c r="E1147"/>
  <c r="M1146"/>
  <c r="L1146"/>
  <c r="K1146"/>
  <c r="J1146"/>
  <c r="I1146"/>
  <c r="H1146"/>
  <c r="G1146"/>
  <c r="F1146"/>
  <c r="E1146"/>
  <c r="M1145"/>
  <c r="L1145"/>
  <c r="K1145"/>
  <c r="J1145"/>
  <c r="I1145"/>
  <c r="H1145"/>
  <c r="G1145"/>
  <c r="E1145" s="1"/>
  <c r="F1145"/>
  <c r="M1144"/>
  <c r="L1144"/>
  <c r="K1144"/>
  <c r="J1144"/>
  <c r="I1144"/>
  <c r="H1144"/>
  <c r="G1144"/>
  <c r="E1144" s="1"/>
  <c r="F1144"/>
  <c r="E1143"/>
  <c r="M1142"/>
  <c r="L1142"/>
  <c r="K1142"/>
  <c r="I1142"/>
  <c r="H1142"/>
  <c r="G1142"/>
  <c r="E1142" s="1"/>
  <c r="F1142"/>
  <c r="E1141"/>
  <c r="E1140"/>
  <c r="M1139"/>
  <c r="L1139"/>
  <c r="K1139"/>
  <c r="J1139"/>
  <c r="I1139"/>
  <c r="H1139"/>
  <c r="G1139"/>
  <c r="E1139" s="1"/>
  <c r="F1139"/>
  <c r="E1138"/>
  <c r="I1137"/>
  <c r="H1137"/>
  <c r="E1136"/>
  <c r="E1135"/>
  <c r="M1134"/>
  <c r="L1134"/>
  <c r="K1134"/>
  <c r="J1134"/>
  <c r="I1134"/>
  <c r="H1134"/>
  <c r="G1134"/>
  <c r="E1134" s="1"/>
  <c r="F1134"/>
  <c r="L1133"/>
  <c r="K1133"/>
  <c r="J1133"/>
  <c r="I1133"/>
  <c r="H1133"/>
  <c r="E1133"/>
  <c r="M1132"/>
  <c r="L1132"/>
  <c r="K1132"/>
  <c r="I1132"/>
  <c r="H1132"/>
  <c r="G1132"/>
  <c r="E1131"/>
  <c r="M1130"/>
  <c r="L1130"/>
  <c r="K1130"/>
  <c r="J1130"/>
  <c r="I1130"/>
  <c r="H1130"/>
  <c r="G1130"/>
  <c r="F1130"/>
  <c r="E1129"/>
  <c r="E1128"/>
  <c r="M1127"/>
  <c r="L1127"/>
  <c r="K1127"/>
  <c r="J1127"/>
  <c r="I1127"/>
  <c r="H1127"/>
  <c r="G1127"/>
  <c r="E1127" s="1"/>
  <c r="F1127"/>
  <c r="E1126"/>
  <c r="E1125"/>
  <c r="E1124"/>
  <c r="M1123"/>
  <c r="L1123"/>
  <c r="K1123"/>
  <c r="J1123"/>
  <c r="I1123"/>
  <c r="H1123"/>
  <c r="G1123"/>
  <c r="E1123" s="1"/>
  <c r="F1123"/>
  <c r="J1122"/>
  <c r="I1122"/>
  <c r="H1122"/>
  <c r="F1122"/>
  <c r="I1121"/>
  <c r="E1121" s="1"/>
  <c r="E1120"/>
  <c r="E1119"/>
  <c r="E1118"/>
  <c r="E1117"/>
  <c r="E1116"/>
  <c r="E1115"/>
  <c r="E1114"/>
  <c r="E1113"/>
  <c r="E1112"/>
  <c r="M1111"/>
  <c r="L1111"/>
  <c r="K1111"/>
  <c r="J1111"/>
  <c r="I1111"/>
  <c r="H1111"/>
  <c r="G1111"/>
  <c r="E1111"/>
  <c r="E1110"/>
  <c r="E1109"/>
  <c r="E1108"/>
  <c r="E1107"/>
  <c r="E1106"/>
  <c r="J1105"/>
  <c r="I1105"/>
  <c r="H1105"/>
  <c r="G1105"/>
  <c r="E1105" s="1"/>
  <c r="F1105"/>
  <c r="M1104"/>
  <c r="L1104"/>
  <c r="K1104"/>
  <c r="J1104"/>
  <c r="I1104"/>
  <c r="H1104"/>
  <c r="G1104"/>
  <c r="F1104"/>
  <c r="E1104"/>
  <c r="E1103"/>
  <c r="E1102"/>
  <c r="J1101"/>
  <c r="I1101"/>
  <c r="H1101"/>
  <c r="G1101"/>
  <c r="F1101"/>
  <c r="E1101"/>
  <c r="E1100"/>
  <c r="J1099"/>
  <c r="I1099"/>
  <c r="H1099"/>
  <c r="G1099"/>
  <c r="E1099" s="1"/>
  <c r="F1099"/>
  <c r="M1098"/>
  <c r="L1098"/>
  <c r="K1098"/>
  <c r="J1098"/>
  <c r="I1098"/>
  <c r="H1098"/>
  <c r="F1098"/>
  <c r="E1097"/>
  <c r="E1096"/>
  <c r="E1095"/>
  <c r="E1094"/>
  <c r="E1093"/>
  <c r="E1092"/>
  <c r="E1091"/>
  <c r="E1090"/>
  <c r="E1089"/>
  <c r="E1088"/>
  <c r="J1087"/>
  <c r="I1087"/>
  <c r="H1087"/>
  <c r="G1087"/>
  <c r="F1087"/>
  <c r="E1087"/>
  <c r="M1086"/>
  <c r="L1086"/>
  <c r="K1086"/>
  <c r="J1086"/>
  <c r="I1086"/>
  <c r="H1086"/>
  <c r="G1086"/>
  <c r="E1086" s="1"/>
  <c r="F1086"/>
  <c r="E1085"/>
  <c r="M1084"/>
  <c r="L1084"/>
  <c r="K1084"/>
  <c r="J1084"/>
  <c r="I1084"/>
  <c r="H1084"/>
  <c r="G1084"/>
  <c r="F1084"/>
  <c r="E1084"/>
  <c r="E1083"/>
  <c r="E1082"/>
  <c r="E1081"/>
  <c r="M1080"/>
  <c r="L1080"/>
  <c r="K1080"/>
  <c r="J1080"/>
  <c r="I1080"/>
  <c r="H1080"/>
  <c r="G1080"/>
  <c r="F1080"/>
  <c r="E1080"/>
  <c r="E1079"/>
  <c r="E1078"/>
  <c r="E1077"/>
  <c r="E1076"/>
  <c r="M1075"/>
  <c r="L1075"/>
  <c r="K1075"/>
  <c r="J1075"/>
  <c r="I1075"/>
  <c r="H1075"/>
  <c r="G1075"/>
  <c r="F1075"/>
  <c r="E1075"/>
  <c r="I1074"/>
  <c r="H1074"/>
  <c r="H1073"/>
  <c r="M1072"/>
  <c r="L1072"/>
  <c r="K1072"/>
  <c r="I1072"/>
  <c r="H1072"/>
  <c r="F1072"/>
  <c r="M1071"/>
  <c r="M1070" s="1"/>
  <c r="M923" s="1"/>
  <c r="M858" s="1"/>
  <c r="L1071"/>
  <c r="K1071"/>
  <c r="I1071"/>
  <c r="I1070" s="1"/>
  <c r="H1071"/>
  <c r="F1071"/>
  <c r="L1070"/>
  <c r="K1070"/>
  <c r="H1070"/>
  <c r="F1070"/>
  <c r="M1069"/>
  <c r="L1069"/>
  <c r="K1069"/>
  <c r="J1069"/>
  <c r="I1069"/>
  <c r="E1069"/>
  <c r="E1068"/>
  <c r="M1067"/>
  <c r="L1067"/>
  <c r="K1067"/>
  <c r="J1067"/>
  <c r="I1067"/>
  <c r="H1067"/>
  <c r="G1067"/>
  <c r="E1067" s="1"/>
  <c r="F1067"/>
  <c r="E1066"/>
  <c r="E1065"/>
  <c r="E1064"/>
  <c r="E1063"/>
  <c r="E1062"/>
  <c r="E1061"/>
  <c r="E1060"/>
  <c r="E1059"/>
  <c r="M1058"/>
  <c r="L1058"/>
  <c r="K1058"/>
  <c r="J1058"/>
  <c r="I1058"/>
  <c r="E1058"/>
  <c r="M1057"/>
  <c r="M1056" s="1"/>
  <c r="M1055" s="1"/>
  <c r="L1057"/>
  <c r="K1057"/>
  <c r="J1057"/>
  <c r="J1056" s="1"/>
  <c r="J1055" s="1"/>
  <c r="E1055" s="1"/>
  <c r="I1057"/>
  <c r="E1057" s="1"/>
  <c r="L1056"/>
  <c r="K1056"/>
  <c r="I1056"/>
  <c r="H1056"/>
  <c r="G1056"/>
  <c r="F1056"/>
  <c r="L1055"/>
  <c r="K1055"/>
  <c r="I1055"/>
  <c r="H1055"/>
  <c r="G1055"/>
  <c r="F1055"/>
  <c r="E1054"/>
  <c r="M1053"/>
  <c r="L1053"/>
  <c r="K1053"/>
  <c r="J1053"/>
  <c r="I1053"/>
  <c r="H1053"/>
  <c r="G1053"/>
  <c r="E1053" s="1"/>
  <c r="F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I1046"/>
  <c r="H1046"/>
  <c r="G1046"/>
  <c r="F1046"/>
  <c r="E1046"/>
  <c r="J1045"/>
  <c r="I1045"/>
  <c r="H1045"/>
  <c r="G1045"/>
  <c r="E1045" s="1"/>
  <c r="F1045"/>
  <c r="J1044"/>
  <c r="I1044"/>
  <c r="E1044" s="1"/>
  <c r="E1043"/>
  <c r="E1042"/>
  <c r="E1041"/>
  <c r="E1040"/>
  <c r="E1039"/>
  <c r="E1038"/>
  <c r="E1037"/>
  <c r="E1036"/>
  <c r="E1035"/>
  <c r="M1034"/>
  <c r="L1034"/>
  <c r="K1034"/>
  <c r="J1034"/>
  <c r="I1034"/>
  <c r="H1034"/>
  <c r="G1034"/>
  <c r="E1034" s="1"/>
  <c r="E1033"/>
  <c r="E1032"/>
  <c r="E1031"/>
  <c r="E1030"/>
  <c r="E1029"/>
  <c r="J1028"/>
  <c r="I1028"/>
  <c r="H1028"/>
  <c r="G1028"/>
  <c r="F1028"/>
  <c r="E1028"/>
  <c r="M1027"/>
  <c r="L1027"/>
  <c r="K1027"/>
  <c r="J1027"/>
  <c r="I1027"/>
  <c r="H1027"/>
  <c r="G1027"/>
  <c r="E1027" s="1"/>
  <c r="F1027"/>
  <c r="E1026"/>
  <c r="E1025"/>
  <c r="J1024"/>
  <c r="I1024"/>
  <c r="H1024"/>
  <c r="G1024"/>
  <c r="E1024" s="1"/>
  <c r="F1024"/>
  <c r="E1023"/>
  <c r="J1022"/>
  <c r="I1022"/>
  <c r="I1021" s="1"/>
  <c r="I995" s="1"/>
  <c r="H1022"/>
  <c r="G1022"/>
  <c r="F1022"/>
  <c r="E1022"/>
  <c r="M1021"/>
  <c r="L1021"/>
  <c r="K1021"/>
  <c r="J1021"/>
  <c r="H1021"/>
  <c r="G1021"/>
  <c r="E1021" s="1"/>
  <c r="F1021"/>
  <c r="E1020"/>
  <c r="E1019"/>
  <c r="E1018"/>
  <c r="E1017"/>
  <c r="E1016"/>
  <c r="E1015"/>
  <c r="E1014"/>
  <c r="E1013"/>
  <c r="E1012"/>
  <c r="E1011"/>
  <c r="J1010"/>
  <c r="J1009" s="1"/>
  <c r="J995" s="1"/>
  <c r="I1010"/>
  <c r="H1010"/>
  <c r="G1010"/>
  <c r="E1010" s="1"/>
  <c r="F1010"/>
  <c r="F1009" s="1"/>
  <c r="F995" s="1"/>
  <c r="M1009"/>
  <c r="L1009"/>
  <c r="K1009"/>
  <c r="I1009"/>
  <c r="H1009"/>
  <c r="G1009"/>
  <c r="E1008"/>
  <c r="M1007"/>
  <c r="L1007"/>
  <c r="K1007"/>
  <c r="J1007"/>
  <c r="I1007"/>
  <c r="H1007"/>
  <c r="G1007"/>
  <c r="F1007"/>
  <c r="E1007"/>
  <c r="E1006"/>
  <c r="E1005"/>
  <c r="E1004"/>
  <c r="M1003"/>
  <c r="L1003"/>
  <c r="K1003"/>
  <c r="J1003"/>
  <c r="I1003"/>
  <c r="H1003"/>
  <c r="G1003"/>
  <c r="F1003"/>
  <c r="E1003"/>
  <c r="E1002"/>
  <c r="E1001"/>
  <c r="E1000"/>
  <c r="E999"/>
  <c r="M998"/>
  <c r="L998"/>
  <c r="K998"/>
  <c r="J998"/>
  <c r="I998"/>
  <c r="H998"/>
  <c r="G998"/>
  <c r="E998" s="1"/>
  <c r="F998"/>
  <c r="J997"/>
  <c r="I997"/>
  <c r="H997"/>
  <c r="E997" s="1"/>
  <c r="I996"/>
  <c r="H996"/>
  <c r="E996"/>
  <c r="M995"/>
  <c r="L995"/>
  <c r="K995"/>
  <c r="H995"/>
  <c r="G995"/>
  <c r="M994"/>
  <c r="L994"/>
  <c r="K994"/>
  <c r="J994"/>
  <c r="I994"/>
  <c r="H994"/>
  <c r="H993" s="1"/>
  <c r="E993" s="1"/>
  <c r="G994"/>
  <c r="F994"/>
  <c r="E994"/>
  <c r="M993"/>
  <c r="L993"/>
  <c r="K993"/>
  <c r="J993"/>
  <c r="I993"/>
  <c r="G993"/>
  <c r="F993"/>
  <c r="E992"/>
  <c r="E991"/>
  <c r="I989"/>
  <c r="H989"/>
  <c r="G989"/>
  <c r="M988"/>
  <c r="L988"/>
  <c r="K988"/>
  <c r="I988"/>
  <c r="H988"/>
  <c r="G988"/>
  <c r="F988"/>
  <c r="M987"/>
  <c r="L987"/>
  <c r="K987"/>
  <c r="I987"/>
  <c r="H987"/>
  <c r="G987"/>
  <c r="F987"/>
  <c r="I986"/>
  <c r="I985" s="1"/>
  <c r="I926" s="1"/>
  <c r="E986"/>
  <c r="J985"/>
  <c r="H985"/>
  <c r="G985"/>
  <c r="E985" s="1"/>
  <c r="F985"/>
  <c r="E984"/>
  <c r="E983"/>
  <c r="F982"/>
  <c r="E982"/>
  <c r="E981"/>
  <c r="E980"/>
  <c r="E979"/>
  <c r="F978"/>
  <c r="E978"/>
  <c r="F977"/>
  <c r="E977"/>
  <c r="I976"/>
  <c r="H976"/>
  <c r="E975"/>
  <c r="E974"/>
  <c r="E973"/>
  <c r="E972"/>
  <c r="E971"/>
  <c r="E970"/>
  <c r="E969"/>
  <c r="E968"/>
  <c r="E967"/>
  <c r="M966"/>
  <c r="L966"/>
  <c r="K966"/>
  <c r="I966"/>
  <c r="H966"/>
  <c r="G966"/>
  <c r="E965"/>
  <c r="E964"/>
  <c r="E963"/>
  <c r="E962"/>
  <c r="E961"/>
  <c r="J960"/>
  <c r="I960"/>
  <c r="H960"/>
  <c r="G960"/>
  <c r="F960"/>
  <c r="E960"/>
  <c r="M959"/>
  <c r="L959"/>
  <c r="K959"/>
  <c r="J959"/>
  <c r="I959"/>
  <c r="H959"/>
  <c r="G959"/>
  <c r="F959"/>
  <c r="E959"/>
  <c r="E958"/>
  <c r="E957"/>
  <c r="J956"/>
  <c r="I956"/>
  <c r="H956"/>
  <c r="G956"/>
  <c r="F956"/>
  <c r="E956"/>
  <c r="E955"/>
  <c r="J954"/>
  <c r="I954"/>
  <c r="H954"/>
  <c r="G954"/>
  <c r="E954" s="1"/>
  <c r="F954"/>
  <c r="M953"/>
  <c r="L953"/>
  <c r="K953"/>
  <c r="J953"/>
  <c r="I953"/>
  <c r="H953"/>
  <c r="G953"/>
  <c r="F953"/>
  <c r="E953"/>
  <c r="E952"/>
  <c r="E951"/>
  <c r="E950"/>
  <c r="E949"/>
  <c r="E948"/>
  <c r="E947"/>
  <c r="E946"/>
  <c r="E945"/>
  <c r="E944"/>
  <c r="E943"/>
  <c r="J942"/>
  <c r="I942"/>
  <c r="H942"/>
  <c r="G942"/>
  <c r="F942"/>
  <c r="E942"/>
  <c r="M941"/>
  <c r="L941"/>
  <c r="K941"/>
  <c r="J941"/>
  <c r="I941"/>
  <c r="H941"/>
  <c r="G941"/>
  <c r="F941"/>
  <c r="E941"/>
  <c r="E940"/>
  <c r="M939"/>
  <c r="L939"/>
  <c r="K939"/>
  <c r="J939"/>
  <c r="I939"/>
  <c r="H939"/>
  <c r="G939"/>
  <c r="F939"/>
  <c r="E939"/>
  <c r="E938"/>
  <c r="E937"/>
  <c r="E936"/>
  <c r="M935"/>
  <c r="L935"/>
  <c r="K935"/>
  <c r="J935"/>
  <c r="I935"/>
  <c r="H935"/>
  <c r="G935"/>
  <c r="E935" s="1"/>
  <c r="F935"/>
  <c r="E934"/>
  <c r="E933"/>
  <c r="E932"/>
  <c r="E931"/>
  <c r="M930"/>
  <c r="L930"/>
  <c r="K930"/>
  <c r="J930"/>
  <c r="I930"/>
  <c r="H930"/>
  <c r="G930"/>
  <c r="F930"/>
  <c r="E930"/>
  <c r="I929"/>
  <c r="H929"/>
  <c r="G929"/>
  <c r="I928"/>
  <c r="H928"/>
  <c r="M927"/>
  <c r="L927"/>
  <c r="K927"/>
  <c r="I927"/>
  <c r="H927"/>
  <c r="G927"/>
  <c r="F927"/>
  <c r="M926"/>
  <c r="L926"/>
  <c r="K926"/>
  <c r="H926"/>
  <c r="H925" s="1"/>
  <c r="H923" s="1"/>
  <c r="H858" s="1"/>
  <c r="G926"/>
  <c r="F926"/>
  <c r="M925"/>
  <c r="L925"/>
  <c r="K925"/>
  <c r="G925"/>
  <c r="F925"/>
  <c r="E924"/>
  <c r="L923"/>
  <c r="K923"/>
  <c r="F923"/>
  <c r="E922"/>
  <c r="M921"/>
  <c r="L921"/>
  <c r="K921"/>
  <c r="J921"/>
  <c r="I921"/>
  <c r="H921"/>
  <c r="G921"/>
  <c r="E921"/>
  <c r="E920"/>
  <c r="M919"/>
  <c r="L919"/>
  <c r="K919"/>
  <c r="J919"/>
  <c r="I919"/>
  <c r="H919"/>
  <c r="G919"/>
  <c r="E919" s="1"/>
  <c r="F919"/>
  <c r="E918"/>
  <c r="E917"/>
  <c r="M916"/>
  <c r="L916"/>
  <c r="K916"/>
  <c r="J916"/>
  <c r="I916"/>
  <c r="H916"/>
  <c r="G916"/>
  <c r="F916"/>
  <c r="E916"/>
  <c r="E914"/>
  <c r="E913"/>
  <c r="M912"/>
  <c r="L912"/>
  <c r="K912"/>
  <c r="J912"/>
  <c r="I912"/>
  <c r="H912"/>
  <c r="G912"/>
  <c r="E912" s="1"/>
  <c r="F912"/>
  <c r="J911"/>
  <c r="I911"/>
  <c r="H911"/>
  <c r="G911"/>
  <c r="F911"/>
  <c r="E911"/>
  <c r="E910"/>
  <c r="E909"/>
  <c r="E908"/>
  <c r="E907"/>
  <c r="E906"/>
  <c r="E905"/>
  <c r="E904"/>
  <c r="E903"/>
  <c r="E902"/>
  <c r="J901"/>
  <c r="G901"/>
  <c r="E901"/>
  <c r="E899"/>
  <c r="E898"/>
  <c r="E897"/>
  <c r="E896"/>
  <c r="J895"/>
  <c r="I895"/>
  <c r="H895"/>
  <c r="G895"/>
  <c r="F895"/>
  <c r="E895"/>
  <c r="M894"/>
  <c r="L894"/>
  <c r="K894"/>
  <c r="J894"/>
  <c r="I894"/>
  <c r="H894"/>
  <c r="G894"/>
  <c r="F894"/>
  <c r="E894"/>
  <c r="E893"/>
  <c r="E892"/>
  <c r="J891"/>
  <c r="I891"/>
  <c r="H891"/>
  <c r="G891"/>
  <c r="E891" s="1"/>
  <c r="F891"/>
  <c r="E890"/>
  <c r="J889"/>
  <c r="I889"/>
  <c r="H889"/>
  <c r="G889"/>
  <c r="E889" s="1"/>
  <c r="F889"/>
  <c r="M888"/>
  <c r="L888"/>
  <c r="K888"/>
  <c r="J888"/>
  <c r="I888"/>
  <c r="H888"/>
  <c r="G888"/>
  <c r="F888"/>
  <c r="E888"/>
  <c r="E887"/>
  <c r="E886"/>
  <c r="E885"/>
  <c r="E884"/>
  <c r="E883"/>
  <c r="E882"/>
  <c r="E881"/>
  <c r="E880"/>
  <c r="E879"/>
  <c r="E878"/>
  <c r="J877"/>
  <c r="I877"/>
  <c r="H877"/>
  <c r="G877"/>
  <c r="F877"/>
  <c r="E877"/>
  <c r="M876"/>
  <c r="L876"/>
  <c r="K876"/>
  <c r="J876"/>
  <c r="I876"/>
  <c r="H876"/>
  <c r="G876"/>
  <c r="F876"/>
  <c r="E876"/>
  <c r="E875"/>
  <c r="M874"/>
  <c r="L874"/>
  <c r="K874"/>
  <c r="J874"/>
  <c r="I874"/>
  <c r="H874"/>
  <c r="G874"/>
  <c r="E874" s="1"/>
  <c r="F874"/>
  <c r="E873"/>
  <c r="E872"/>
  <c r="E871"/>
  <c r="M870"/>
  <c r="L870"/>
  <c r="K870"/>
  <c r="J870"/>
  <c r="I870"/>
  <c r="H870"/>
  <c r="G870"/>
  <c r="E870" s="1"/>
  <c r="F870"/>
  <c r="E869"/>
  <c r="E868"/>
  <c r="E867"/>
  <c r="E866"/>
  <c r="M865"/>
  <c r="L865"/>
  <c r="K865"/>
  <c r="J865"/>
  <c r="I865"/>
  <c r="H865"/>
  <c r="G865"/>
  <c r="F865"/>
  <c r="E865"/>
  <c r="J864"/>
  <c r="I864"/>
  <c r="E864" s="1"/>
  <c r="E863"/>
  <c r="M862"/>
  <c r="L862"/>
  <c r="K862"/>
  <c r="J862"/>
  <c r="I862"/>
  <c r="H862"/>
  <c r="G862"/>
  <c r="E862" s="1"/>
  <c r="M861"/>
  <c r="L861"/>
  <c r="K861"/>
  <c r="J861"/>
  <c r="I861"/>
  <c r="H861"/>
  <c r="G861"/>
  <c r="F861"/>
  <c r="E861"/>
  <c r="M860"/>
  <c r="L860"/>
  <c r="K860"/>
  <c r="J860"/>
  <c r="I860"/>
  <c r="H860"/>
  <c r="G860"/>
  <c r="E860"/>
  <c r="M859"/>
  <c r="L859"/>
  <c r="K859"/>
  <c r="J859"/>
  <c r="E859" s="1"/>
  <c r="I859"/>
  <c r="H859"/>
  <c r="G859"/>
  <c r="F859"/>
  <c r="L858"/>
  <c r="K858"/>
  <c r="F858"/>
  <c r="E855"/>
  <c r="I854"/>
  <c r="E854"/>
  <c r="E852"/>
  <c r="M851"/>
  <c r="L851"/>
  <c r="K851"/>
  <c r="J851"/>
  <c r="I851"/>
  <c r="H851"/>
  <c r="G851"/>
  <c r="F851"/>
  <c r="E851"/>
  <c r="E850"/>
  <c r="E849"/>
  <c r="J848"/>
  <c r="I848"/>
  <c r="H848"/>
  <c r="G848"/>
  <c r="F848"/>
  <c r="E848"/>
  <c r="M847"/>
  <c r="L847"/>
  <c r="K847"/>
  <c r="J847"/>
  <c r="H847"/>
  <c r="G847"/>
  <c r="F847"/>
  <c r="E847"/>
  <c r="E846"/>
  <c r="E845"/>
  <c r="E844"/>
  <c r="M843"/>
  <c r="L843"/>
  <c r="K843"/>
  <c r="J843"/>
  <c r="I843"/>
  <c r="H843"/>
  <c r="G843"/>
  <c r="F843"/>
  <c r="E843"/>
  <c r="E842"/>
  <c r="E841"/>
  <c r="E840"/>
  <c r="E839"/>
  <c r="M838"/>
  <c r="L838"/>
  <c r="K838"/>
  <c r="J838"/>
  <c r="I838"/>
  <c r="H838"/>
  <c r="G838"/>
  <c r="F838"/>
  <c r="E838"/>
  <c r="M837"/>
  <c r="L837"/>
  <c r="K837"/>
  <c r="J837"/>
  <c r="I837"/>
  <c r="H837"/>
  <c r="G837"/>
  <c r="E837" s="1"/>
  <c r="F837"/>
  <c r="M836"/>
  <c r="L836"/>
  <c r="K836"/>
  <c r="J836"/>
  <c r="I836"/>
  <c r="H836"/>
  <c r="G836"/>
  <c r="E836" s="1"/>
  <c r="F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E823" s="1"/>
  <c r="F823"/>
  <c r="E822"/>
  <c r="E821"/>
  <c r="E820"/>
  <c r="E819"/>
  <c r="E818"/>
  <c r="E817"/>
  <c r="E816"/>
  <c r="E815"/>
  <c r="E814"/>
  <c r="E813"/>
  <c r="E812"/>
  <c r="J811"/>
  <c r="I811"/>
  <c r="H811"/>
  <c r="G811"/>
  <c r="G810" s="1"/>
  <c r="F811"/>
  <c r="E811"/>
  <c r="M810"/>
  <c r="L810"/>
  <c r="K810"/>
  <c r="J810"/>
  <c r="I810"/>
  <c r="H810"/>
  <c r="F810"/>
  <c r="E809"/>
  <c r="E808"/>
  <c r="E807"/>
  <c r="E806"/>
  <c r="E805"/>
  <c r="E804"/>
  <c r="E803"/>
  <c r="E802"/>
  <c r="E801"/>
  <c r="J800"/>
  <c r="I800"/>
  <c r="H800"/>
  <c r="G800"/>
  <c r="F800"/>
  <c r="E800"/>
  <c r="M799"/>
  <c r="L799"/>
  <c r="K799"/>
  <c r="J799"/>
  <c r="I799"/>
  <c r="H799"/>
  <c r="G799"/>
  <c r="E799" s="1"/>
  <c r="F799"/>
  <c r="M797"/>
  <c r="L797"/>
  <c r="K797"/>
  <c r="J797"/>
  <c r="I797"/>
  <c r="H797"/>
  <c r="F797"/>
  <c r="E796"/>
  <c r="M795"/>
  <c r="L795"/>
  <c r="K795"/>
  <c r="J795"/>
  <c r="I795"/>
  <c r="H795"/>
  <c r="G795"/>
  <c r="E795" s="1"/>
  <c r="F795"/>
  <c r="E794"/>
  <c r="E793"/>
  <c r="M792"/>
  <c r="L792"/>
  <c r="K792"/>
  <c r="J792"/>
  <c r="I792"/>
  <c r="H792"/>
  <c r="G792"/>
  <c r="F792"/>
  <c r="E792"/>
  <c r="E791"/>
  <c r="E790"/>
  <c r="E789"/>
  <c r="M788"/>
  <c r="L788"/>
  <c r="K788"/>
  <c r="J788"/>
  <c r="I788"/>
  <c r="H788"/>
  <c r="G788"/>
  <c r="F788"/>
  <c r="E788"/>
  <c r="J787"/>
  <c r="I787"/>
  <c r="H787"/>
  <c r="G787"/>
  <c r="E787" s="1"/>
  <c r="F787"/>
  <c r="I786"/>
  <c r="E786"/>
  <c r="E785"/>
  <c r="E784"/>
  <c r="E783"/>
  <c r="E782"/>
  <c r="E781"/>
  <c r="E780"/>
  <c r="E779"/>
  <c r="E778"/>
  <c r="E777"/>
  <c r="M776"/>
  <c r="L776"/>
  <c r="K776"/>
  <c r="J776"/>
  <c r="I776"/>
  <c r="H776"/>
  <c r="G776"/>
  <c r="E776" s="1"/>
  <c r="E775"/>
  <c r="E774"/>
  <c r="E773"/>
  <c r="E772"/>
  <c r="E771"/>
  <c r="J770"/>
  <c r="I770"/>
  <c r="H770"/>
  <c r="G770"/>
  <c r="F770"/>
  <c r="E770"/>
  <c r="E769" s="1"/>
  <c r="J769"/>
  <c r="I769"/>
  <c r="H769"/>
  <c r="G769"/>
  <c r="F769"/>
  <c r="E768"/>
  <c r="E767"/>
  <c r="J766"/>
  <c r="I766"/>
  <c r="H766"/>
  <c r="G766"/>
  <c r="E766" s="1"/>
  <c r="F766"/>
  <c r="E765"/>
  <c r="I764"/>
  <c r="H764"/>
  <c r="G764"/>
  <c r="F764"/>
  <c r="E764"/>
  <c r="M763"/>
  <c r="L763"/>
  <c r="K763"/>
  <c r="J763"/>
  <c r="I763"/>
  <c r="H763"/>
  <c r="G763"/>
  <c r="E763" s="1"/>
  <c r="F763"/>
  <c r="E762"/>
  <c r="E761"/>
  <c r="E760"/>
  <c r="E759"/>
  <c r="E758"/>
  <c r="E757"/>
  <c r="E756"/>
  <c r="E755"/>
  <c r="E754"/>
  <c r="E753"/>
  <c r="J752"/>
  <c r="I752"/>
  <c r="H752"/>
  <c r="G752"/>
  <c r="E752" s="1"/>
  <c r="F752"/>
  <c r="F751" s="1"/>
  <c r="F737" s="1"/>
  <c r="F736" s="1"/>
  <c r="F735" s="1"/>
  <c r="M751"/>
  <c r="L751"/>
  <c r="K751"/>
  <c r="J751"/>
  <c r="I751"/>
  <c r="H751"/>
  <c r="G751"/>
  <c r="E751" s="1"/>
  <c r="E750"/>
  <c r="M749"/>
  <c r="L749"/>
  <c r="K749"/>
  <c r="J749"/>
  <c r="I749"/>
  <c r="H749"/>
  <c r="G749"/>
  <c r="F749"/>
  <c r="E749"/>
  <c r="E748"/>
  <c r="E747"/>
  <c r="E746"/>
  <c r="M745"/>
  <c r="L745"/>
  <c r="K745"/>
  <c r="J745"/>
  <c r="I745"/>
  <c r="H745"/>
  <c r="G745"/>
  <c r="F745"/>
  <c r="E745"/>
  <c r="E744"/>
  <c r="E743"/>
  <c r="E742"/>
  <c r="E741"/>
  <c r="M740"/>
  <c r="L740"/>
  <c r="K740"/>
  <c r="J740"/>
  <c r="I740"/>
  <c r="H740"/>
  <c r="G740"/>
  <c r="E740" s="1"/>
  <c r="F740"/>
  <c r="E739"/>
  <c r="I738"/>
  <c r="E738"/>
  <c r="M737"/>
  <c r="L737"/>
  <c r="K737"/>
  <c r="J737"/>
  <c r="I737"/>
  <c r="H737"/>
  <c r="G737"/>
  <c r="E737" s="1"/>
  <c r="M736"/>
  <c r="L736"/>
  <c r="K736"/>
  <c r="J736"/>
  <c r="I736"/>
  <c r="H736"/>
  <c r="G736"/>
  <c r="E736"/>
  <c r="M735"/>
  <c r="L735"/>
  <c r="K735"/>
  <c r="J735"/>
  <c r="I735"/>
  <c r="H735"/>
  <c r="M734"/>
  <c r="L734"/>
  <c r="K734"/>
  <c r="J734"/>
  <c r="I734"/>
  <c r="H734"/>
  <c r="M733"/>
  <c r="L733"/>
  <c r="K733"/>
  <c r="J733"/>
  <c r="I733"/>
  <c r="H733"/>
  <c r="F733"/>
  <c r="E732"/>
  <c r="E731"/>
  <c r="M730"/>
  <c r="L730"/>
  <c r="K730"/>
  <c r="J730"/>
  <c r="I730"/>
  <c r="H730"/>
  <c r="G730"/>
  <c r="F730"/>
  <c r="E730"/>
  <c r="E729"/>
  <c r="E728"/>
  <c r="M727"/>
  <c r="L727"/>
  <c r="K727"/>
  <c r="J727"/>
  <c r="I727"/>
  <c r="H727"/>
  <c r="G727"/>
  <c r="E727" s="1"/>
  <c r="E726"/>
  <c r="M725"/>
  <c r="L725"/>
  <c r="K725"/>
  <c r="J725"/>
  <c r="I725"/>
  <c r="H725"/>
  <c r="G725"/>
  <c r="F725"/>
  <c r="E725"/>
  <c r="E724"/>
  <c r="E723"/>
  <c r="M722"/>
  <c r="L722"/>
  <c r="K722"/>
  <c r="J722"/>
  <c r="I722"/>
  <c r="H722"/>
  <c r="G722"/>
  <c r="E722" s="1"/>
  <c r="F722"/>
  <c r="M721"/>
  <c r="L721"/>
  <c r="K721"/>
  <c r="J721"/>
  <c r="I721"/>
  <c r="H721"/>
  <c r="G721"/>
  <c r="F721"/>
  <c r="E721"/>
  <c r="E720"/>
  <c r="E719"/>
  <c r="E718"/>
  <c r="M717"/>
  <c r="L717"/>
  <c r="K717"/>
  <c r="J717"/>
  <c r="I717"/>
  <c r="H717"/>
  <c r="G717"/>
  <c r="F717"/>
  <c r="E717"/>
  <c r="E716"/>
  <c r="E715"/>
  <c r="E714"/>
  <c r="E713"/>
  <c r="M712"/>
  <c r="L712"/>
  <c r="K712"/>
  <c r="J712"/>
  <c r="I712"/>
  <c r="H712"/>
  <c r="G712"/>
  <c r="F712"/>
  <c r="E712"/>
  <c r="M711"/>
  <c r="L711"/>
  <c r="K711"/>
  <c r="J711"/>
  <c r="I711"/>
  <c r="H711"/>
  <c r="G711"/>
  <c r="F711"/>
  <c r="E711"/>
  <c r="M710"/>
  <c r="L710"/>
  <c r="K710"/>
  <c r="J710"/>
  <c r="I710"/>
  <c r="H710"/>
  <c r="G710"/>
  <c r="E710" s="1"/>
  <c r="F710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G697"/>
  <c r="E697" s="1"/>
  <c r="F697"/>
  <c r="E696"/>
  <c r="E695"/>
  <c r="E694"/>
  <c r="E693"/>
  <c r="E692"/>
  <c r="E691"/>
  <c r="E690"/>
  <c r="E689"/>
  <c r="E688"/>
  <c r="E687"/>
  <c r="E686"/>
  <c r="J685"/>
  <c r="I685"/>
  <c r="H685"/>
  <c r="G685"/>
  <c r="F685"/>
  <c r="E685"/>
  <c r="M684"/>
  <c r="L684"/>
  <c r="K684"/>
  <c r="J684"/>
  <c r="I684"/>
  <c r="H684"/>
  <c r="G684"/>
  <c r="F684"/>
  <c r="E684"/>
  <c r="E683"/>
  <c r="E682"/>
  <c r="E681"/>
  <c r="E680"/>
  <c r="E679"/>
  <c r="E678"/>
  <c r="E677"/>
  <c r="E676"/>
  <c r="E675"/>
  <c r="J674"/>
  <c r="I674"/>
  <c r="H674"/>
  <c r="G674"/>
  <c r="E674" s="1"/>
  <c r="F674"/>
  <c r="M673"/>
  <c r="L673"/>
  <c r="K673"/>
  <c r="K671" s="1"/>
  <c r="K608" s="1"/>
  <c r="K603" s="1"/>
  <c r="K19" s="1"/>
  <c r="J673"/>
  <c r="I673"/>
  <c r="H673"/>
  <c r="G673"/>
  <c r="E673" s="1"/>
  <c r="F673"/>
  <c r="M671"/>
  <c r="L671"/>
  <c r="J671"/>
  <c r="I671"/>
  <c r="H671"/>
  <c r="F671"/>
  <c r="E670"/>
  <c r="M669"/>
  <c r="L669"/>
  <c r="K669"/>
  <c r="J669"/>
  <c r="I669"/>
  <c r="H669"/>
  <c r="G669"/>
  <c r="E669" s="1"/>
  <c r="F669"/>
  <c r="E668"/>
  <c r="E667"/>
  <c r="M666"/>
  <c r="L666"/>
  <c r="K666"/>
  <c r="J666"/>
  <c r="I666"/>
  <c r="H666"/>
  <c r="G666"/>
  <c r="F666"/>
  <c r="E666"/>
  <c r="E665"/>
  <c r="E664"/>
  <c r="E663"/>
  <c r="M662"/>
  <c r="L662"/>
  <c r="K662"/>
  <c r="J662"/>
  <c r="J661" s="1"/>
  <c r="J611" s="1"/>
  <c r="I662"/>
  <c r="I661" s="1"/>
  <c r="I611" s="1"/>
  <c r="H662"/>
  <c r="G662"/>
  <c r="F662"/>
  <c r="F661" s="1"/>
  <c r="E662"/>
  <c r="H661"/>
  <c r="G661"/>
  <c r="E661" s="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H645"/>
  <c r="H644" s="1"/>
  <c r="G645"/>
  <c r="F645"/>
  <c r="E645"/>
  <c r="M644"/>
  <c r="L644"/>
  <c r="K644"/>
  <c r="J644"/>
  <c r="I644"/>
  <c r="G644"/>
  <c r="F644"/>
  <c r="E643"/>
  <c r="E642"/>
  <c r="J641"/>
  <c r="E641" s="1"/>
  <c r="I641"/>
  <c r="H641"/>
  <c r="G641"/>
  <c r="F641"/>
  <c r="E640"/>
  <c r="J639"/>
  <c r="I639"/>
  <c r="H639"/>
  <c r="G639"/>
  <c r="F639"/>
  <c r="E639"/>
  <c r="M638"/>
  <c r="L638"/>
  <c r="K638"/>
  <c r="J638"/>
  <c r="I638"/>
  <c r="H638"/>
  <c r="G638"/>
  <c r="F638"/>
  <c r="E638"/>
  <c r="E637"/>
  <c r="E636"/>
  <c r="E635"/>
  <c r="E634"/>
  <c r="E633"/>
  <c r="E632"/>
  <c r="E631"/>
  <c r="E630"/>
  <c r="E629"/>
  <c r="E628"/>
  <c r="J627"/>
  <c r="I627"/>
  <c r="H627"/>
  <c r="G627"/>
  <c r="E627" s="1"/>
  <c r="F627"/>
  <c r="M626"/>
  <c r="L626"/>
  <c r="K626"/>
  <c r="J626"/>
  <c r="I626"/>
  <c r="H626"/>
  <c r="G626"/>
  <c r="E626" s="1"/>
  <c r="F626"/>
  <c r="E625"/>
  <c r="J624"/>
  <c r="I624"/>
  <c r="H624"/>
  <c r="G624"/>
  <c r="E624" s="1"/>
  <c r="F624"/>
  <c r="E623"/>
  <c r="E622"/>
  <c r="E621"/>
  <c r="M620"/>
  <c r="L620"/>
  <c r="K620"/>
  <c r="J620"/>
  <c r="I620"/>
  <c r="H620"/>
  <c r="G620"/>
  <c r="E620" s="1"/>
  <c r="F620"/>
  <c r="E619"/>
  <c r="E618"/>
  <c r="E617"/>
  <c r="E616"/>
  <c r="M615"/>
  <c r="L615"/>
  <c r="K615"/>
  <c r="J615"/>
  <c r="I615"/>
  <c r="H615"/>
  <c r="G615"/>
  <c r="E615" s="1"/>
  <c r="F615"/>
  <c r="E614"/>
  <c r="E613"/>
  <c r="M612"/>
  <c r="L612"/>
  <c r="K612"/>
  <c r="J612"/>
  <c r="I612"/>
  <c r="G612"/>
  <c r="F612"/>
  <c r="F611" s="1"/>
  <c r="F608" s="1"/>
  <c r="F603" s="1"/>
  <c r="M611"/>
  <c r="L611"/>
  <c r="K611"/>
  <c r="K609" s="1"/>
  <c r="G611"/>
  <c r="M609"/>
  <c r="L609"/>
  <c r="M608"/>
  <c r="L608"/>
  <c r="E607"/>
  <c r="E606"/>
  <c r="E605"/>
  <c r="M604"/>
  <c r="L604"/>
  <c r="K604"/>
  <c r="J604"/>
  <c r="I604"/>
  <c r="H604"/>
  <c r="G604"/>
  <c r="F604"/>
  <c r="E604"/>
  <c r="M603"/>
  <c r="L603"/>
  <c r="E602"/>
  <c r="E601"/>
  <c r="J600"/>
  <c r="I600"/>
  <c r="H600"/>
  <c r="G600"/>
  <c r="F600"/>
  <c r="E600"/>
  <c r="E599"/>
  <c r="E598"/>
  <c r="M596"/>
  <c r="L596"/>
  <c r="K596"/>
  <c r="J596"/>
  <c r="I596"/>
  <c r="H596"/>
  <c r="G596"/>
  <c r="E596" s="1"/>
  <c r="F596"/>
  <c r="E595"/>
  <c r="E594"/>
  <c r="E593"/>
  <c r="E592"/>
  <c r="J591"/>
  <c r="I591"/>
  <c r="H591"/>
  <c r="G591"/>
  <c r="F591"/>
  <c r="E591"/>
  <c r="E590"/>
  <c r="M589"/>
  <c r="L589"/>
  <c r="K589"/>
  <c r="J589"/>
  <c r="I589"/>
  <c r="H589"/>
  <c r="G589"/>
  <c r="E589" s="1"/>
  <c r="F589"/>
  <c r="M588"/>
  <c r="L588"/>
  <c r="K588"/>
  <c r="J588"/>
  <c r="I588"/>
  <c r="H588"/>
  <c r="G588"/>
  <c r="E588" s="1"/>
  <c r="F588"/>
  <c r="E587"/>
  <c r="I586"/>
  <c r="H586"/>
  <c r="E586"/>
  <c r="E585"/>
  <c r="E584"/>
  <c r="M583"/>
  <c r="L583"/>
  <c r="K583"/>
  <c r="J583"/>
  <c r="I583"/>
  <c r="H583"/>
  <c r="G583"/>
  <c r="E583" s="1"/>
  <c r="F583"/>
  <c r="M582"/>
  <c r="L582"/>
  <c r="K582"/>
  <c r="J582"/>
  <c r="I582"/>
  <c r="H582"/>
  <c r="E582" s="1"/>
  <c r="M581"/>
  <c r="L581"/>
  <c r="K581"/>
  <c r="J581"/>
  <c r="I581"/>
  <c r="H581"/>
  <c r="G581"/>
  <c r="E580"/>
  <c r="M579"/>
  <c r="L579"/>
  <c r="K579"/>
  <c r="J579"/>
  <c r="I579"/>
  <c r="H579"/>
  <c r="G579"/>
  <c r="F579"/>
  <c r="E579"/>
  <c r="E578"/>
  <c r="E577"/>
  <c r="M576"/>
  <c r="L576"/>
  <c r="K576"/>
  <c r="J576"/>
  <c r="I576"/>
  <c r="H576"/>
  <c r="G576"/>
  <c r="E576" s="1"/>
  <c r="F576"/>
  <c r="M575"/>
  <c r="L575"/>
  <c r="K575"/>
  <c r="J575"/>
  <c r="I575"/>
  <c r="H575"/>
  <c r="G575"/>
  <c r="F575"/>
  <c r="E575"/>
  <c r="E573"/>
  <c r="E572"/>
  <c r="M571"/>
  <c r="L571"/>
  <c r="K571"/>
  <c r="F571"/>
  <c r="E571"/>
  <c r="I570"/>
  <c r="H570"/>
  <c r="E570" s="1"/>
  <c r="E569"/>
  <c r="I568"/>
  <c r="E568"/>
  <c r="M566"/>
  <c r="L566"/>
  <c r="J566"/>
  <c r="E566" s="1"/>
  <c r="I566"/>
  <c r="H566"/>
  <c r="G566"/>
  <c r="F566"/>
  <c r="M565"/>
  <c r="L565"/>
  <c r="K565"/>
  <c r="I565"/>
  <c r="H565"/>
  <c r="G565"/>
  <c r="F565"/>
  <c r="F564" s="1"/>
  <c r="I564"/>
  <c r="H564"/>
  <c r="G564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F551"/>
  <c r="E551"/>
  <c r="E549"/>
  <c r="E548"/>
  <c r="E547"/>
  <c r="E546"/>
  <c r="E545"/>
  <c r="E544"/>
  <c r="E543"/>
  <c r="E542"/>
  <c r="E541"/>
  <c r="E540"/>
  <c r="J539"/>
  <c r="I539"/>
  <c r="H539"/>
  <c r="G539"/>
  <c r="E539" s="1"/>
  <c r="F539"/>
  <c r="M538"/>
  <c r="L538"/>
  <c r="K538"/>
  <c r="J538"/>
  <c r="I538"/>
  <c r="H538"/>
  <c r="G538"/>
  <c r="F538"/>
  <c r="E538"/>
  <c r="E536"/>
  <c r="E535"/>
  <c r="E534"/>
  <c r="E533"/>
  <c r="E532"/>
  <c r="E531"/>
  <c r="E530"/>
  <c r="E529"/>
  <c r="J528"/>
  <c r="I528"/>
  <c r="H528"/>
  <c r="G528"/>
  <c r="E528" s="1"/>
  <c r="F528"/>
  <c r="F527" s="1"/>
  <c r="M527"/>
  <c r="L527"/>
  <c r="K527"/>
  <c r="J527"/>
  <c r="I527"/>
  <c r="H527"/>
  <c r="G527"/>
  <c r="E527" s="1"/>
  <c r="M525"/>
  <c r="L525"/>
  <c r="K525"/>
  <c r="I525"/>
  <c r="H525"/>
  <c r="G525"/>
  <c r="E524"/>
  <c r="M523"/>
  <c r="L523"/>
  <c r="K523"/>
  <c r="J523"/>
  <c r="I523"/>
  <c r="H523"/>
  <c r="G523"/>
  <c r="F523"/>
  <c r="E522"/>
  <c r="E521"/>
  <c r="M520"/>
  <c r="L520"/>
  <c r="K520"/>
  <c r="J520"/>
  <c r="I520"/>
  <c r="H520"/>
  <c r="G520"/>
  <c r="F520"/>
  <c r="E520"/>
  <c r="E518"/>
  <c r="E517"/>
  <c r="M516"/>
  <c r="L516"/>
  <c r="K516"/>
  <c r="J516"/>
  <c r="I516"/>
  <c r="H516"/>
  <c r="E516" s="1"/>
  <c r="G516"/>
  <c r="F516"/>
  <c r="J515"/>
  <c r="I515"/>
  <c r="H515"/>
  <c r="G515"/>
  <c r="E515" s="1"/>
  <c r="F515"/>
  <c r="I514"/>
  <c r="E514"/>
  <c r="E513"/>
  <c r="E512"/>
  <c r="E511"/>
  <c r="E510"/>
  <c r="E509"/>
  <c r="E508"/>
  <c r="E507"/>
  <c r="E506"/>
  <c r="E505"/>
  <c r="M504"/>
  <c r="L504"/>
  <c r="K504"/>
  <c r="J504"/>
  <c r="I504"/>
  <c r="H504"/>
  <c r="G504"/>
  <c r="E504"/>
  <c r="E502"/>
  <c r="E501"/>
  <c r="E500"/>
  <c r="E499"/>
  <c r="J498"/>
  <c r="I498"/>
  <c r="H498"/>
  <c r="G498"/>
  <c r="E498" s="1"/>
  <c r="F498"/>
  <c r="M497"/>
  <c r="L497"/>
  <c r="K497"/>
  <c r="J497"/>
  <c r="I497"/>
  <c r="H497"/>
  <c r="F497"/>
  <c r="E496"/>
  <c r="E495"/>
  <c r="J494"/>
  <c r="I494"/>
  <c r="H494"/>
  <c r="E494" s="1"/>
  <c r="G494"/>
  <c r="F494"/>
  <c r="E493"/>
  <c r="J492"/>
  <c r="I492"/>
  <c r="H492"/>
  <c r="G492"/>
  <c r="E492" s="1"/>
  <c r="F492"/>
  <c r="M491"/>
  <c r="L491"/>
  <c r="K491"/>
  <c r="J491"/>
  <c r="I491"/>
  <c r="H491"/>
  <c r="E491" s="1"/>
  <c r="G491"/>
  <c r="F491"/>
  <c r="E490"/>
  <c r="E489"/>
  <c r="E488"/>
  <c r="E487"/>
  <c r="E486"/>
  <c r="E485"/>
  <c r="E484"/>
  <c r="E483"/>
  <c r="E482"/>
  <c r="E481"/>
  <c r="J480"/>
  <c r="I480"/>
  <c r="H480"/>
  <c r="G480"/>
  <c r="F480"/>
  <c r="E480"/>
  <c r="M479"/>
  <c r="L479"/>
  <c r="K479"/>
  <c r="J479"/>
  <c r="I479"/>
  <c r="H479"/>
  <c r="G479"/>
  <c r="E479" s="1"/>
  <c r="F479"/>
  <c r="E478"/>
  <c r="M477"/>
  <c r="L477"/>
  <c r="K477"/>
  <c r="J477"/>
  <c r="I477"/>
  <c r="H477"/>
  <c r="G477"/>
  <c r="F477"/>
  <c r="E477"/>
  <c r="E476"/>
  <c r="E475"/>
  <c r="E474"/>
  <c r="M473"/>
  <c r="L473"/>
  <c r="K473"/>
  <c r="J473"/>
  <c r="I473"/>
  <c r="H473"/>
  <c r="G473"/>
  <c r="F473"/>
  <c r="E473"/>
  <c r="E471"/>
  <c r="E470"/>
  <c r="E469"/>
  <c r="M468"/>
  <c r="L468"/>
  <c r="K468"/>
  <c r="J468"/>
  <c r="I468"/>
  <c r="H468"/>
  <c r="G468"/>
  <c r="F468"/>
  <c r="E468"/>
  <c r="I467"/>
  <c r="H467"/>
  <c r="H466"/>
  <c r="M465"/>
  <c r="L465"/>
  <c r="K465"/>
  <c r="I465"/>
  <c r="I464" s="1"/>
  <c r="I462" s="1"/>
  <c r="H465"/>
  <c r="H464" s="1"/>
  <c r="H462" s="1"/>
  <c r="F465"/>
  <c r="M464"/>
  <c r="L464"/>
  <c r="K464"/>
  <c r="F464"/>
  <c r="M463"/>
  <c r="L463"/>
  <c r="K463"/>
  <c r="I463"/>
  <c r="H463"/>
  <c r="M462"/>
  <c r="L462"/>
  <c r="K462"/>
  <c r="M461"/>
  <c r="L461"/>
  <c r="K461"/>
  <c r="I461"/>
  <c r="H461"/>
  <c r="G461"/>
  <c r="F461"/>
  <c r="M460"/>
  <c r="L460"/>
  <c r="K460"/>
  <c r="J460"/>
  <c r="I460"/>
  <c r="E460" s="1"/>
  <c r="E459"/>
  <c r="M458"/>
  <c r="L458"/>
  <c r="K458"/>
  <c r="J458"/>
  <c r="I458"/>
  <c r="H458"/>
  <c r="G458"/>
  <c r="F458"/>
  <c r="E458"/>
  <c r="E457"/>
  <c r="E456"/>
  <c r="E455"/>
  <c r="E454"/>
  <c r="E453"/>
  <c r="E452"/>
  <c r="E451"/>
  <c r="E450"/>
  <c r="M449"/>
  <c r="L449"/>
  <c r="K449"/>
  <c r="I449"/>
  <c r="E449" s="1"/>
  <c r="M448"/>
  <c r="L448"/>
  <c r="K448"/>
  <c r="I448"/>
  <c r="E448" s="1"/>
  <c r="M447"/>
  <c r="L447"/>
  <c r="K447"/>
  <c r="K446" s="1"/>
  <c r="J447"/>
  <c r="H447"/>
  <c r="G447"/>
  <c r="G446" s="1"/>
  <c r="F447"/>
  <c r="M446"/>
  <c r="L446"/>
  <c r="J446"/>
  <c r="H446"/>
  <c r="F446"/>
  <c r="E445"/>
  <c r="M444"/>
  <c r="L444"/>
  <c r="K444"/>
  <c r="J444"/>
  <c r="I444"/>
  <c r="H444"/>
  <c r="G444"/>
  <c r="E444" s="1"/>
  <c r="F444"/>
  <c r="E443"/>
  <c r="E442"/>
  <c r="M441"/>
  <c r="M440" s="1"/>
  <c r="L441"/>
  <c r="K441"/>
  <c r="J441"/>
  <c r="I441"/>
  <c r="I440" s="1"/>
  <c r="I429" s="1"/>
  <c r="I382" s="1"/>
  <c r="H441"/>
  <c r="G441"/>
  <c r="F441"/>
  <c r="E441"/>
  <c r="L440"/>
  <c r="K440"/>
  <c r="J440"/>
  <c r="H440"/>
  <c r="G440"/>
  <c r="F440"/>
  <c r="E438"/>
  <c r="E437"/>
  <c r="M436"/>
  <c r="L436"/>
  <c r="K436"/>
  <c r="F436"/>
  <c r="E436"/>
  <c r="E435"/>
  <c r="E434"/>
  <c r="I433"/>
  <c r="E433"/>
  <c r="E432"/>
  <c r="M431"/>
  <c r="L431"/>
  <c r="K431"/>
  <c r="J431"/>
  <c r="I431"/>
  <c r="H431"/>
  <c r="G431"/>
  <c r="E431" s="1"/>
  <c r="F431"/>
  <c r="J430"/>
  <c r="I430"/>
  <c r="H430"/>
  <c r="G430"/>
  <c r="F430"/>
  <c r="E430"/>
  <c r="J429"/>
  <c r="H429"/>
  <c r="G429"/>
  <c r="F429"/>
  <c r="E428"/>
  <c r="E427"/>
  <c r="M426"/>
  <c r="L426"/>
  <c r="K426"/>
  <c r="J426"/>
  <c r="I426"/>
  <c r="H426"/>
  <c r="G426"/>
  <c r="F426"/>
  <c r="E426"/>
  <c r="M425"/>
  <c r="L425"/>
  <c r="K425"/>
  <c r="J425"/>
  <c r="I425"/>
  <c r="H425"/>
  <c r="G425"/>
  <c r="F425"/>
  <c r="E425"/>
  <c r="E424"/>
  <c r="I423"/>
  <c r="H423"/>
  <c r="G423"/>
  <c r="E423"/>
  <c r="E422"/>
  <c r="E421"/>
  <c r="M420"/>
  <c r="L420"/>
  <c r="K420"/>
  <c r="J420"/>
  <c r="I420"/>
  <c r="H420"/>
  <c r="G420"/>
  <c r="F420"/>
  <c r="E420"/>
  <c r="E419"/>
  <c r="E418"/>
  <c r="E417"/>
  <c r="E416"/>
  <c r="E415"/>
  <c r="E414"/>
  <c r="E413"/>
  <c r="E412"/>
  <c r="E411"/>
  <c r="E410"/>
  <c r="E409"/>
  <c r="E408"/>
  <c r="M407"/>
  <c r="L407"/>
  <c r="K407"/>
  <c r="J407"/>
  <c r="I407"/>
  <c r="H407"/>
  <c r="G407"/>
  <c r="F407"/>
  <c r="E407"/>
  <c r="E405"/>
  <c r="E404"/>
  <c r="E403"/>
  <c r="E402"/>
  <c r="E401"/>
  <c r="E400"/>
  <c r="E399"/>
  <c r="E398"/>
  <c r="E397"/>
  <c r="E396"/>
  <c r="J395"/>
  <c r="I395"/>
  <c r="H395"/>
  <c r="G395"/>
  <c r="E395" s="1"/>
  <c r="F395"/>
  <c r="F394" s="1"/>
  <c r="M394"/>
  <c r="L394"/>
  <c r="K394"/>
  <c r="J394"/>
  <c r="I394"/>
  <c r="H394"/>
  <c r="G394"/>
  <c r="E394" s="1"/>
  <c r="E393"/>
  <c r="E392"/>
  <c r="E391"/>
  <c r="E390"/>
  <c r="E389"/>
  <c r="E388"/>
  <c r="E387"/>
  <c r="E386"/>
  <c r="E385"/>
  <c r="J384"/>
  <c r="I384"/>
  <c r="H384"/>
  <c r="G384"/>
  <c r="E384" s="1"/>
  <c r="F384"/>
  <c r="F383" s="1"/>
  <c r="M383"/>
  <c r="L383"/>
  <c r="K383"/>
  <c r="J383"/>
  <c r="I383"/>
  <c r="H383"/>
  <c r="G383"/>
  <c r="E383" s="1"/>
  <c r="M382"/>
  <c r="L382"/>
  <c r="K382"/>
  <c r="J382"/>
  <c r="H382"/>
  <c r="H381" s="1"/>
  <c r="H318" s="1"/>
  <c r="G382"/>
  <c r="F382"/>
  <c r="M381"/>
  <c r="L381"/>
  <c r="K381"/>
  <c r="J381"/>
  <c r="G381"/>
  <c r="F381"/>
  <c r="E380"/>
  <c r="J379"/>
  <c r="I379"/>
  <c r="H379"/>
  <c r="F379"/>
  <c r="E379"/>
  <c r="E378"/>
  <c r="E377"/>
  <c r="M376"/>
  <c r="L376"/>
  <c r="K376"/>
  <c r="J376"/>
  <c r="I376"/>
  <c r="H376"/>
  <c r="G376"/>
  <c r="E376" s="1"/>
  <c r="F376"/>
  <c r="E374"/>
  <c r="E373"/>
  <c r="M372"/>
  <c r="L372"/>
  <c r="K372"/>
  <c r="J372"/>
  <c r="I372"/>
  <c r="H372"/>
  <c r="G372"/>
  <c r="E372" s="1"/>
  <c r="F372"/>
  <c r="J371"/>
  <c r="I371"/>
  <c r="H371"/>
  <c r="F371"/>
  <c r="J370"/>
  <c r="I370"/>
  <c r="H370"/>
  <c r="E370"/>
  <c r="E369"/>
  <c r="E368"/>
  <c r="E367"/>
  <c r="E366"/>
  <c r="E365"/>
  <c r="E364"/>
  <c r="E363"/>
  <c r="E362"/>
  <c r="E361"/>
  <c r="M360"/>
  <c r="L360"/>
  <c r="K360"/>
  <c r="J360"/>
  <c r="I360"/>
  <c r="H360"/>
  <c r="G360"/>
  <c r="E360" s="1"/>
  <c r="E358"/>
  <c r="E357"/>
  <c r="E356"/>
  <c r="E355"/>
  <c r="J354"/>
  <c r="I354"/>
  <c r="H354"/>
  <c r="E354" s="1"/>
  <c r="G354"/>
  <c r="F354"/>
  <c r="M353"/>
  <c r="L353"/>
  <c r="K353"/>
  <c r="J353"/>
  <c r="I353"/>
  <c r="H353"/>
  <c r="G353"/>
  <c r="F353"/>
  <c r="E353"/>
  <c r="E352"/>
  <c r="E351"/>
  <c r="J350"/>
  <c r="I350"/>
  <c r="H350"/>
  <c r="G350"/>
  <c r="F350"/>
  <c r="E350"/>
  <c r="E349"/>
  <c r="J348"/>
  <c r="I348"/>
  <c r="H348"/>
  <c r="G348"/>
  <c r="E348" s="1"/>
  <c r="F348"/>
  <c r="M347"/>
  <c r="L347"/>
  <c r="K347"/>
  <c r="J347"/>
  <c r="I347"/>
  <c r="H347"/>
  <c r="G347"/>
  <c r="F347"/>
  <c r="E347"/>
  <c r="E346"/>
  <c r="E345"/>
  <c r="E344"/>
  <c r="E343"/>
  <c r="E342"/>
  <c r="E341"/>
  <c r="E340"/>
  <c r="E339"/>
  <c r="E338"/>
  <c r="E337"/>
  <c r="J336"/>
  <c r="I336"/>
  <c r="H336"/>
  <c r="G336"/>
  <c r="F336"/>
  <c r="E336"/>
  <c r="M335"/>
  <c r="L335"/>
  <c r="K335"/>
  <c r="J335"/>
  <c r="I335"/>
  <c r="H335"/>
  <c r="G335"/>
  <c r="E335" s="1"/>
  <c r="F335"/>
  <c r="E334"/>
  <c r="M333"/>
  <c r="L333"/>
  <c r="K333"/>
  <c r="J333"/>
  <c r="I333"/>
  <c r="H333"/>
  <c r="G333"/>
  <c r="F333"/>
  <c r="E333"/>
  <c r="E332"/>
  <c r="E331"/>
  <c r="E330"/>
  <c r="M329"/>
  <c r="L329"/>
  <c r="K329"/>
  <c r="J329"/>
  <c r="I329"/>
  <c r="H329"/>
  <c r="G329"/>
  <c r="F329"/>
  <c r="E329"/>
  <c r="E327"/>
  <c r="E326"/>
  <c r="E325"/>
  <c r="M324"/>
  <c r="L324"/>
  <c r="K324"/>
  <c r="J324"/>
  <c r="I324"/>
  <c r="G324"/>
  <c r="E324" s="1"/>
  <c r="F324"/>
  <c r="J323"/>
  <c r="I323"/>
  <c r="H323"/>
  <c r="E323" s="1"/>
  <c r="I322"/>
  <c r="H322"/>
  <c r="E322" s="1"/>
  <c r="M321"/>
  <c r="L321"/>
  <c r="K321"/>
  <c r="J321"/>
  <c r="I321"/>
  <c r="H321"/>
  <c r="G321"/>
  <c r="E321" s="1"/>
  <c r="F321"/>
  <c r="M320"/>
  <c r="L320"/>
  <c r="K320"/>
  <c r="J320"/>
  <c r="I320"/>
  <c r="H320"/>
  <c r="G320"/>
  <c r="F320"/>
  <c r="E320"/>
  <c r="M319"/>
  <c r="L319"/>
  <c r="K319"/>
  <c r="J319"/>
  <c r="H319"/>
  <c r="G319"/>
  <c r="F319"/>
  <c r="M318"/>
  <c r="L318"/>
  <c r="K318"/>
  <c r="J318"/>
  <c r="G318"/>
  <c r="M317"/>
  <c r="L317"/>
  <c r="K317"/>
  <c r="J317"/>
  <c r="H317"/>
  <c r="G317"/>
  <c r="F317"/>
  <c r="E316"/>
  <c r="M315"/>
  <c r="L315"/>
  <c r="K315"/>
  <c r="J315"/>
  <c r="I315"/>
  <c r="G315"/>
  <c r="F315"/>
  <c r="E315"/>
  <c r="E314"/>
  <c r="I313"/>
  <c r="H313"/>
  <c r="G313"/>
  <c r="M312"/>
  <c r="L312"/>
  <c r="K312"/>
  <c r="I312"/>
  <c r="H312"/>
  <c r="G312"/>
  <c r="F312"/>
  <c r="E310"/>
  <c r="M309"/>
  <c r="L309"/>
  <c r="K309"/>
  <c r="J309"/>
  <c r="E309" s="1"/>
  <c r="I309"/>
  <c r="H309"/>
  <c r="G309"/>
  <c r="F309"/>
  <c r="E308"/>
  <c r="E307"/>
  <c r="M306"/>
  <c r="L306"/>
  <c r="K306"/>
  <c r="J306"/>
  <c r="I306"/>
  <c r="H306"/>
  <c r="G306"/>
  <c r="F306"/>
  <c r="E306"/>
  <c r="M305"/>
  <c r="L305"/>
  <c r="K305"/>
  <c r="J305"/>
  <c r="I305"/>
  <c r="H305"/>
  <c r="G305"/>
  <c r="F305"/>
  <c r="E305"/>
  <c r="G303"/>
  <c r="E303"/>
  <c r="E302"/>
  <c r="M301"/>
  <c r="L301"/>
  <c r="K301"/>
  <c r="F301"/>
  <c r="E301"/>
  <c r="I300"/>
  <c r="H300"/>
  <c r="G300"/>
  <c r="E300"/>
  <c r="E299"/>
  <c r="I298"/>
  <c r="H298"/>
  <c r="E297"/>
  <c r="M296"/>
  <c r="L296"/>
  <c r="K296"/>
  <c r="I296"/>
  <c r="H296"/>
  <c r="G296"/>
  <c r="F296"/>
  <c r="I295"/>
  <c r="H295"/>
  <c r="G295"/>
  <c r="F295"/>
  <c r="F294" s="1"/>
  <c r="M294"/>
  <c r="L294"/>
  <c r="K294"/>
  <c r="I294"/>
  <c r="H294"/>
  <c r="G294"/>
  <c r="E293"/>
  <c r="E292"/>
  <c r="E291"/>
  <c r="J290"/>
  <c r="I290"/>
  <c r="H290"/>
  <c r="E290" s="1"/>
  <c r="E31" s="1"/>
  <c r="G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E263" s="1"/>
  <c r="F263"/>
  <c r="M262"/>
  <c r="L262"/>
  <c r="K262"/>
  <c r="J262"/>
  <c r="F262"/>
  <c r="E262"/>
  <c r="E261"/>
  <c r="E260"/>
  <c r="M259"/>
  <c r="L259"/>
  <c r="K259"/>
  <c r="J259"/>
  <c r="I259"/>
  <c r="H259"/>
  <c r="G259"/>
  <c r="E259" s="1"/>
  <c r="E258" s="1"/>
  <c r="E30" s="1"/>
  <c r="F259"/>
  <c r="M258"/>
  <c r="L258"/>
  <c r="K258"/>
  <c r="J258"/>
  <c r="I258"/>
  <c r="H258"/>
  <c r="G258"/>
  <c r="F258"/>
  <c r="E257"/>
  <c r="E256"/>
  <c r="E255"/>
  <c r="E254"/>
  <c r="E253"/>
  <c r="E252"/>
  <c r="E251"/>
  <c r="E250"/>
  <c r="J249"/>
  <c r="I249"/>
  <c r="H249"/>
  <c r="G249"/>
  <c r="F249"/>
  <c r="E249"/>
  <c r="M248"/>
  <c r="L248"/>
  <c r="K248"/>
  <c r="J248"/>
  <c r="I248"/>
  <c r="H248"/>
  <c r="G248"/>
  <c r="E248" s="1"/>
  <c r="F248"/>
  <c r="M247"/>
  <c r="L247"/>
  <c r="K247"/>
  <c r="J247"/>
  <c r="I247"/>
  <c r="H247"/>
  <c r="G247"/>
  <c r="F247"/>
  <c r="E247"/>
  <c r="M246"/>
  <c r="L246"/>
  <c r="K246"/>
  <c r="I246"/>
  <c r="H246"/>
  <c r="G246"/>
  <c r="I245"/>
  <c r="I244" s="1"/>
  <c r="E245"/>
  <c r="M244"/>
  <c r="L244"/>
  <c r="K244"/>
  <c r="J244"/>
  <c r="H244"/>
  <c r="G244"/>
  <c r="F244"/>
  <c r="E243"/>
  <c r="E242"/>
  <c r="M241"/>
  <c r="L241"/>
  <c r="K241"/>
  <c r="J241"/>
  <c r="I241"/>
  <c r="H241"/>
  <c r="G241"/>
  <c r="E241" s="1"/>
  <c r="F241"/>
  <c r="E240"/>
  <c r="E239"/>
  <c r="E238"/>
  <c r="M237"/>
  <c r="L237"/>
  <c r="K237"/>
  <c r="J237"/>
  <c r="J236" s="1"/>
  <c r="E236" s="1"/>
  <c r="I237"/>
  <c r="H237"/>
  <c r="G237"/>
  <c r="E237" s="1"/>
  <c r="F237"/>
  <c r="F236" s="1"/>
  <c r="I236"/>
  <c r="H236"/>
  <c r="G236"/>
  <c r="I235"/>
  <c r="H235"/>
  <c r="E234"/>
  <c r="E233"/>
  <c r="E232"/>
  <c r="E231"/>
  <c r="E230"/>
  <c r="E229"/>
  <c r="E228"/>
  <c r="E227"/>
  <c r="E226"/>
  <c r="M225"/>
  <c r="L225"/>
  <c r="K225"/>
  <c r="I225"/>
  <c r="H225"/>
  <c r="G225"/>
  <c r="E223"/>
  <c r="E222"/>
  <c r="E221"/>
  <c r="E220"/>
  <c r="J219"/>
  <c r="I219"/>
  <c r="H219"/>
  <c r="G219"/>
  <c r="E219" s="1"/>
  <c r="F219"/>
  <c r="M218"/>
  <c r="L218"/>
  <c r="K218"/>
  <c r="J218"/>
  <c r="I218"/>
  <c r="H218"/>
  <c r="G218"/>
  <c r="E218" s="1"/>
  <c r="F218"/>
  <c r="E217"/>
  <c r="E216"/>
  <c r="J215"/>
  <c r="I215"/>
  <c r="H215"/>
  <c r="G215"/>
  <c r="E215" s="1"/>
  <c r="F215"/>
  <c r="E214"/>
  <c r="J213"/>
  <c r="I213"/>
  <c r="H213"/>
  <c r="G213"/>
  <c r="E213" s="1"/>
  <c r="F213"/>
  <c r="M212"/>
  <c r="L212"/>
  <c r="K212"/>
  <c r="J212"/>
  <c r="I212"/>
  <c r="H212"/>
  <c r="E212" s="1"/>
  <c r="G212"/>
  <c r="F212"/>
  <c r="E211"/>
  <c r="E210"/>
  <c r="E209"/>
  <c r="E208"/>
  <c r="E207"/>
  <c r="E206"/>
  <c r="E205"/>
  <c r="E204"/>
  <c r="E203"/>
  <c r="E202"/>
  <c r="J201"/>
  <c r="I201"/>
  <c r="H201"/>
  <c r="G201"/>
  <c r="F201"/>
  <c r="F200" s="1"/>
  <c r="F186" s="1"/>
  <c r="E201"/>
  <c r="J200"/>
  <c r="I200"/>
  <c r="H200"/>
  <c r="G200"/>
  <c r="E200" s="1"/>
  <c r="E199"/>
  <c r="M198"/>
  <c r="L198"/>
  <c r="K198"/>
  <c r="J198"/>
  <c r="E198" s="1"/>
  <c r="I198"/>
  <c r="H198"/>
  <c r="G198"/>
  <c r="F198"/>
  <c r="E197"/>
  <c r="E196"/>
  <c r="E195"/>
  <c r="M194"/>
  <c r="L194"/>
  <c r="K194"/>
  <c r="J194"/>
  <c r="I194"/>
  <c r="H194"/>
  <c r="G194"/>
  <c r="F194"/>
  <c r="E194"/>
  <c r="E192"/>
  <c r="E191"/>
  <c r="E190"/>
  <c r="M189"/>
  <c r="L189"/>
  <c r="K189"/>
  <c r="J189"/>
  <c r="G189"/>
  <c r="F189"/>
  <c r="E189"/>
  <c r="I188"/>
  <c r="H188"/>
  <c r="G188"/>
  <c r="I187"/>
  <c r="H187"/>
  <c r="M186"/>
  <c r="L186"/>
  <c r="K186"/>
  <c r="I186"/>
  <c r="H186"/>
  <c r="G186"/>
  <c r="M185"/>
  <c r="L185"/>
  <c r="K185"/>
  <c r="H185"/>
  <c r="M184"/>
  <c r="L184"/>
  <c r="K184"/>
  <c r="I184"/>
  <c r="H184"/>
  <c r="G184"/>
  <c r="M183"/>
  <c r="L183"/>
  <c r="K183"/>
  <c r="H183"/>
  <c r="M182"/>
  <c r="L182"/>
  <c r="K182"/>
  <c r="H182"/>
  <c r="E181"/>
  <c r="E180"/>
  <c r="E179"/>
  <c r="J178"/>
  <c r="I178"/>
  <c r="H178"/>
  <c r="G178"/>
  <c r="F178"/>
  <c r="E178"/>
  <c r="E177"/>
  <c r="J176"/>
  <c r="I176"/>
  <c r="H176"/>
  <c r="G176"/>
  <c r="F176"/>
  <c r="E176"/>
  <c r="E175"/>
  <c r="E174"/>
  <c r="E173"/>
  <c r="E172"/>
  <c r="J171"/>
  <c r="I171"/>
  <c r="H171"/>
  <c r="G171"/>
  <c r="E171" s="1"/>
  <c r="F171"/>
  <c r="E170"/>
  <c r="E169"/>
  <c r="J168"/>
  <c r="I168"/>
  <c r="H168"/>
  <c r="G168"/>
  <c r="F168"/>
  <c r="E168"/>
  <c r="M166"/>
  <c r="L166"/>
  <c r="K166"/>
  <c r="J166"/>
  <c r="I166"/>
  <c r="H166"/>
  <c r="G166"/>
  <c r="F166"/>
  <c r="E166"/>
  <c r="M165"/>
  <c r="L165"/>
  <c r="K165"/>
  <c r="H165"/>
  <c r="E164"/>
  <c r="E163"/>
  <c r="J162"/>
  <c r="I162"/>
  <c r="H162"/>
  <c r="G162"/>
  <c r="E162" s="1"/>
  <c r="F162"/>
  <c r="M160"/>
  <c r="L160"/>
  <c r="K160"/>
  <c r="J160"/>
  <c r="I160"/>
  <c r="H160"/>
  <c r="G160"/>
  <c r="F160"/>
  <c r="E160"/>
  <c r="M159"/>
  <c r="L159"/>
  <c r="K159"/>
  <c r="J159"/>
  <c r="I159"/>
  <c r="H159"/>
  <c r="G159"/>
  <c r="F159"/>
  <c r="E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3"/>
  <c r="E151"/>
  <c r="M150"/>
  <c r="L150"/>
  <c r="K150"/>
  <c r="J150"/>
  <c r="I150"/>
  <c r="H150"/>
  <c r="G150"/>
  <c r="E150" s="1"/>
  <c r="F150"/>
  <c r="M149"/>
  <c r="L149"/>
  <c r="K149"/>
  <c r="J149"/>
  <c r="I149"/>
  <c r="H149"/>
  <c r="G149"/>
  <c r="F149"/>
  <c r="E149"/>
  <c r="E147"/>
  <c r="E146"/>
  <c r="M145"/>
  <c r="L145"/>
  <c r="K145"/>
  <c r="J145"/>
  <c r="I145"/>
  <c r="H145"/>
  <c r="G145"/>
  <c r="E145" s="1"/>
  <c r="F145"/>
  <c r="E144"/>
  <c r="E143"/>
  <c r="E142"/>
  <c r="E141"/>
  <c r="M140"/>
  <c r="L140"/>
  <c r="K140"/>
  <c r="J140"/>
  <c r="I140"/>
  <c r="H140"/>
  <c r="G140"/>
  <c r="E140" s="1"/>
  <c r="F140"/>
  <c r="J139"/>
  <c r="I139"/>
  <c r="I138" s="1"/>
  <c r="H139"/>
  <c r="G139"/>
  <c r="F139"/>
  <c r="E139"/>
  <c r="M138"/>
  <c r="L138"/>
  <c r="K138"/>
  <c r="J138"/>
  <c r="H138"/>
  <c r="G138"/>
  <c r="E138" s="1"/>
  <c r="F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G125"/>
  <c r="E125" s="1"/>
  <c r="F125"/>
  <c r="E123"/>
  <c r="E122"/>
  <c r="E120"/>
  <c r="E119"/>
  <c r="E118"/>
  <c r="E117"/>
  <c r="E116"/>
  <c r="E115"/>
  <c r="E114"/>
  <c r="J113"/>
  <c r="I113"/>
  <c r="H113"/>
  <c r="G113"/>
  <c r="F113"/>
  <c r="E113"/>
  <c r="M112"/>
  <c r="L112"/>
  <c r="K112"/>
  <c r="J112"/>
  <c r="I112"/>
  <c r="H112"/>
  <c r="G112"/>
  <c r="E112" s="1"/>
  <c r="F112"/>
  <c r="E110"/>
  <c r="E109"/>
  <c r="E108"/>
  <c r="E107"/>
  <c r="E106"/>
  <c r="E105"/>
  <c r="E104"/>
  <c r="E103"/>
  <c r="J102"/>
  <c r="I102"/>
  <c r="H102"/>
  <c r="G102"/>
  <c r="F102"/>
  <c r="E102"/>
  <c r="M101"/>
  <c r="L101"/>
  <c r="K101"/>
  <c r="J101"/>
  <c r="I101"/>
  <c r="H101"/>
  <c r="G101"/>
  <c r="E101" s="1"/>
  <c r="F101"/>
  <c r="M99"/>
  <c r="L99"/>
  <c r="K99"/>
  <c r="J99"/>
  <c r="H99"/>
  <c r="G99"/>
  <c r="E98"/>
  <c r="M97"/>
  <c r="L97"/>
  <c r="K97"/>
  <c r="J97"/>
  <c r="I97"/>
  <c r="H97"/>
  <c r="G97"/>
  <c r="F97"/>
  <c r="E97"/>
  <c r="E96"/>
  <c r="E95"/>
  <c r="M94"/>
  <c r="L94"/>
  <c r="K94"/>
  <c r="J94"/>
  <c r="I94"/>
  <c r="H94"/>
  <c r="G94"/>
  <c r="E94" s="1"/>
  <c r="F94"/>
  <c r="E92"/>
  <c r="E91"/>
  <c r="M90"/>
  <c r="L90"/>
  <c r="K90"/>
  <c r="J90"/>
  <c r="J89" s="1"/>
  <c r="I90"/>
  <c r="H90"/>
  <c r="G90"/>
  <c r="F90"/>
  <c r="E90"/>
  <c r="I89"/>
  <c r="H89"/>
  <c r="G89"/>
  <c r="F89"/>
  <c r="E88"/>
  <c r="E87"/>
  <c r="E86"/>
  <c r="E85"/>
  <c r="E84"/>
  <c r="E83"/>
  <c r="E82"/>
  <c r="E81"/>
  <c r="E80"/>
  <c r="J79"/>
  <c r="I79"/>
  <c r="H79"/>
  <c r="G79"/>
  <c r="E79" s="1"/>
  <c r="E77"/>
  <c r="E76"/>
  <c r="E75"/>
  <c r="E74"/>
  <c r="J73"/>
  <c r="I73"/>
  <c r="H73"/>
  <c r="G73"/>
  <c r="E73" s="1"/>
  <c r="F73"/>
  <c r="M72"/>
  <c r="L72"/>
  <c r="K72"/>
  <c r="J72"/>
  <c r="I72"/>
  <c r="H72"/>
  <c r="G72"/>
  <c r="F72"/>
  <c r="E72"/>
  <c r="E71"/>
  <c r="E70"/>
  <c r="J69"/>
  <c r="I69"/>
  <c r="H69"/>
  <c r="G69"/>
  <c r="F69"/>
  <c r="E69"/>
  <c r="E68"/>
  <c r="J67"/>
  <c r="I67"/>
  <c r="H67"/>
  <c r="H66" s="1"/>
  <c r="H40" s="1"/>
  <c r="G67"/>
  <c r="E67" s="1"/>
  <c r="F67"/>
  <c r="J66"/>
  <c r="I66"/>
  <c r="F66"/>
  <c r="E65"/>
  <c r="E64"/>
  <c r="E63"/>
  <c r="E62"/>
  <c r="E61"/>
  <c r="E60"/>
  <c r="E59"/>
  <c r="E58"/>
  <c r="E57"/>
  <c r="E56"/>
  <c r="M55"/>
  <c r="L55"/>
  <c r="K55"/>
  <c r="J55"/>
  <c r="I55"/>
  <c r="H55"/>
  <c r="G55"/>
  <c r="F55"/>
  <c r="E55"/>
  <c r="M54"/>
  <c r="L54"/>
  <c r="K54"/>
  <c r="J54"/>
  <c r="I54"/>
  <c r="H54"/>
  <c r="G54"/>
  <c r="F54"/>
  <c r="E54"/>
  <c r="E53"/>
  <c r="M52"/>
  <c r="L52"/>
  <c r="K52"/>
  <c r="J52"/>
  <c r="I52"/>
  <c r="H52"/>
  <c r="G52"/>
  <c r="E52" s="1"/>
  <c r="F52"/>
  <c r="E51"/>
  <c r="E50"/>
  <c r="E49"/>
  <c r="M48"/>
  <c r="L48"/>
  <c r="K48"/>
  <c r="J48"/>
  <c r="I48"/>
  <c r="H48"/>
  <c r="G48"/>
  <c r="E48" s="1"/>
  <c r="F48"/>
  <c r="E47"/>
  <c r="E46"/>
  <c r="E45"/>
  <c r="E44"/>
  <c r="M43"/>
  <c r="L43"/>
  <c r="K43"/>
  <c r="J43"/>
  <c r="I43"/>
  <c r="H43"/>
  <c r="G43"/>
  <c r="E43" s="1"/>
  <c r="F43"/>
  <c r="J42"/>
  <c r="I42"/>
  <c r="E42"/>
  <c r="E41"/>
  <c r="M40"/>
  <c r="L40"/>
  <c r="K40"/>
  <c r="J40"/>
  <c r="I40"/>
  <c r="M39"/>
  <c r="L39"/>
  <c r="K39"/>
  <c r="J39"/>
  <c r="I39"/>
  <c r="F39"/>
  <c r="M37"/>
  <c r="L37"/>
  <c r="K37"/>
  <c r="J37"/>
  <c r="F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3"/>
  <c r="L33"/>
  <c r="K33"/>
  <c r="I33"/>
  <c r="H33"/>
  <c r="G33"/>
  <c r="F33"/>
  <c r="M32"/>
  <c r="L32"/>
  <c r="K32"/>
  <c r="H32"/>
  <c r="G32"/>
  <c r="J31"/>
  <c r="I31"/>
  <c r="H31"/>
  <c r="G31"/>
  <c r="F31"/>
  <c r="M30"/>
  <c r="L30"/>
  <c r="K30"/>
  <c r="J30"/>
  <c r="I30"/>
  <c r="H30"/>
  <c r="G30"/>
  <c r="F30"/>
  <c r="M29"/>
  <c r="L29"/>
  <c r="K29"/>
  <c r="J29"/>
  <c r="I29"/>
  <c r="H29"/>
  <c r="G29"/>
  <c r="E29"/>
  <c r="M28"/>
  <c r="L28"/>
  <c r="K28"/>
  <c r="H28"/>
  <c r="G28"/>
  <c r="M27"/>
  <c r="L27"/>
  <c r="K27"/>
  <c r="G27"/>
  <c r="F27"/>
  <c r="M26"/>
  <c r="L26"/>
  <c r="K26"/>
  <c r="I26"/>
  <c r="H26"/>
  <c r="G26"/>
  <c r="G25"/>
  <c r="F25"/>
  <c r="E25"/>
  <c r="M24"/>
  <c r="L24"/>
  <c r="K24"/>
  <c r="I24"/>
  <c r="H24"/>
  <c r="G24"/>
  <c r="F24"/>
  <c r="M23"/>
  <c r="L23"/>
  <c r="K23"/>
  <c r="I23"/>
  <c r="H23"/>
  <c r="G23"/>
  <c r="F23"/>
  <c r="M22"/>
  <c r="L22"/>
  <c r="K22"/>
  <c r="I22"/>
  <c r="M21"/>
  <c r="L21"/>
  <c r="K21"/>
  <c r="M20"/>
  <c r="L20"/>
  <c r="K20"/>
  <c r="I20"/>
  <c r="M19"/>
  <c r="L19"/>
  <c r="M18"/>
  <c r="L18"/>
  <c r="K18"/>
  <c r="H18"/>
  <c r="H856" s="1"/>
  <c r="G18"/>
  <c r="I238" i="367"/>
  <c r="E238" s="1"/>
  <c r="I211"/>
  <c r="I210" s="1"/>
  <c r="I209" s="1"/>
  <c r="I208" s="1"/>
  <c r="I205"/>
  <c r="E205" s="1"/>
  <c r="I203"/>
  <c r="E203" s="1"/>
  <c r="I202"/>
  <c r="I189"/>
  <c r="E189" s="1"/>
  <c r="I168"/>
  <c r="I167"/>
  <c r="I93"/>
  <c r="I79" s="1"/>
  <c r="I68" s="1"/>
  <c r="I92"/>
  <c r="I81"/>
  <c r="E81" s="1"/>
  <c r="I80"/>
  <c r="I56"/>
  <c r="I53" s="1"/>
  <c r="E53" s="1"/>
  <c r="I55"/>
  <c r="I33"/>
  <c r="E33" s="1"/>
  <c r="I32"/>
  <c r="H485"/>
  <c r="E292"/>
  <c r="L291"/>
  <c r="K291"/>
  <c r="J291"/>
  <c r="I291"/>
  <c r="H291"/>
  <c r="G291"/>
  <c r="F291"/>
  <c r="E291"/>
  <c r="E290"/>
  <c r="E289"/>
  <c r="E288"/>
  <c r="L287"/>
  <c r="K287"/>
  <c r="J287"/>
  <c r="I287"/>
  <c r="H287"/>
  <c r="G287"/>
  <c r="F287"/>
  <c r="E287" s="1"/>
  <c r="L286"/>
  <c r="K286"/>
  <c r="J286"/>
  <c r="I286"/>
  <c r="H286"/>
  <c r="G286"/>
  <c r="F286"/>
  <c r="E286"/>
  <c r="E285"/>
  <c r="E284" s="1"/>
  <c r="I284"/>
  <c r="H284"/>
  <c r="G284"/>
  <c r="F284"/>
  <c r="E283"/>
  <c r="E282"/>
  <c r="E281"/>
  <c r="L280"/>
  <c r="K280"/>
  <c r="J280"/>
  <c r="I280"/>
  <c r="H280"/>
  <c r="G280"/>
  <c r="F280"/>
  <c r="E280" s="1"/>
  <c r="E279"/>
  <c r="E278"/>
  <c r="E277"/>
  <c r="L276"/>
  <c r="K276"/>
  <c r="J276"/>
  <c r="I276"/>
  <c r="H276"/>
  <c r="G276"/>
  <c r="E276" s="1"/>
  <c r="F276"/>
  <c r="E275"/>
  <c r="E274"/>
  <c r="E273"/>
  <c r="L272"/>
  <c r="K272"/>
  <c r="J272"/>
  <c r="I272"/>
  <c r="H272"/>
  <c r="G272"/>
  <c r="F272"/>
  <c r="E272" s="1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/>
  <c r="E263"/>
  <c r="E262"/>
  <c r="E261"/>
  <c r="L260"/>
  <c r="K260"/>
  <c r="J260"/>
  <c r="I260"/>
  <c r="H260"/>
  <c r="G260"/>
  <c r="F260"/>
  <c r="E260" s="1"/>
  <c r="E259"/>
  <c r="E258"/>
  <c r="E257"/>
  <c r="L256"/>
  <c r="K256"/>
  <c r="J256"/>
  <c r="I256"/>
  <c r="H256"/>
  <c r="G256"/>
  <c r="E256" s="1"/>
  <c r="F256"/>
  <c r="E255"/>
  <c r="E254"/>
  <c r="E253"/>
  <c r="L252"/>
  <c r="K252"/>
  <c r="J252"/>
  <c r="I252"/>
  <c r="H252"/>
  <c r="G252"/>
  <c r="F252"/>
  <c r="E252" s="1"/>
  <c r="E251"/>
  <c r="E250"/>
  <c r="E249"/>
  <c r="L248"/>
  <c r="K248"/>
  <c r="J248"/>
  <c r="I248"/>
  <c r="I239" s="1"/>
  <c r="H248"/>
  <c r="G248"/>
  <c r="F248"/>
  <c r="E248"/>
  <c r="E247"/>
  <c r="E246"/>
  <c r="E245"/>
  <c r="L244"/>
  <c r="L239" s="1"/>
  <c r="K244"/>
  <c r="J244"/>
  <c r="I244"/>
  <c r="H244"/>
  <c r="H239" s="1"/>
  <c r="G244"/>
  <c r="F244"/>
  <c r="E244" s="1"/>
  <c r="E243"/>
  <c r="E242"/>
  <c r="E241"/>
  <c r="L240"/>
  <c r="K240"/>
  <c r="J240"/>
  <c r="I240"/>
  <c r="H240"/>
  <c r="G240"/>
  <c r="F240"/>
  <c r="E240" s="1"/>
  <c r="K239"/>
  <c r="J239"/>
  <c r="G239"/>
  <c r="F239"/>
  <c r="E239" s="1"/>
  <c r="H238"/>
  <c r="E237"/>
  <c r="E236"/>
  <c r="E235"/>
  <c r="L234"/>
  <c r="L228" s="1"/>
  <c r="L220" s="1"/>
  <c r="L219" s="1"/>
  <c r="K234"/>
  <c r="J234"/>
  <c r="I234"/>
  <c r="H234"/>
  <c r="H228" s="1"/>
  <c r="H220" s="1"/>
  <c r="H219" s="1"/>
  <c r="G234"/>
  <c r="F234"/>
  <c r="E234" s="1"/>
  <c r="E233"/>
  <c r="E232"/>
  <c r="I231"/>
  <c r="H231"/>
  <c r="E231"/>
  <c r="L230"/>
  <c r="K230"/>
  <c r="J230"/>
  <c r="I230"/>
  <c r="H230"/>
  <c r="G230"/>
  <c r="F230"/>
  <c r="E230"/>
  <c r="I229"/>
  <c r="H229"/>
  <c r="G229"/>
  <c r="F229"/>
  <c r="E229" s="1"/>
  <c r="K228"/>
  <c r="J228"/>
  <c r="J220" s="1"/>
  <c r="J219" s="1"/>
  <c r="J207" s="1"/>
  <c r="G228"/>
  <c r="F228"/>
  <c r="E227"/>
  <c r="E226"/>
  <c r="E225"/>
  <c r="I224"/>
  <c r="H224"/>
  <c r="G224"/>
  <c r="F224"/>
  <c r="F221" s="1"/>
  <c r="E223"/>
  <c r="E222"/>
  <c r="L221"/>
  <c r="K221"/>
  <c r="J221"/>
  <c r="I221"/>
  <c r="H221"/>
  <c r="G221"/>
  <c r="K220"/>
  <c r="G220"/>
  <c r="K219"/>
  <c r="G219"/>
  <c r="G218"/>
  <c r="E218" s="1"/>
  <c r="E217" s="1"/>
  <c r="E216" s="1"/>
  <c r="I217"/>
  <c r="H217"/>
  <c r="G217"/>
  <c r="G216" s="1"/>
  <c r="G207" s="1"/>
  <c r="F217"/>
  <c r="I216"/>
  <c r="H216"/>
  <c r="F216"/>
  <c r="E215"/>
  <c r="E214"/>
  <c r="L213"/>
  <c r="K213"/>
  <c r="J213"/>
  <c r="I213"/>
  <c r="H213"/>
  <c r="G213"/>
  <c r="F213"/>
  <c r="E213" s="1"/>
  <c r="L212"/>
  <c r="K212"/>
  <c r="J212"/>
  <c r="I212"/>
  <c r="H212"/>
  <c r="G212"/>
  <c r="F212"/>
  <c r="E212" s="1"/>
  <c r="H211"/>
  <c r="G211"/>
  <c r="F211"/>
  <c r="L210"/>
  <c r="K210"/>
  <c r="J210"/>
  <c r="H210"/>
  <c r="G210"/>
  <c r="F210"/>
  <c r="L209"/>
  <c r="K209"/>
  <c r="J209"/>
  <c r="H209"/>
  <c r="G209"/>
  <c r="F209"/>
  <c r="L208"/>
  <c r="K208"/>
  <c r="J208"/>
  <c r="H208"/>
  <c r="G208"/>
  <c r="F208"/>
  <c r="K207"/>
  <c r="E206"/>
  <c r="H205"/>
  <c r="G205"/>
  <c r="E204"/>
  <c r="H203"/>
  <c r="H202"/>
  <c r="G202"/>
  <c r="E202"/>
  <c r="L201"/>
  <c r="K201"/>
  <c r="J201"/>
  <c r="I201"/>
  <c r="I196" s="1"/>
  <c r="I195" s="1"/>
  <c r="H201"/>
  <c r="G201"/>
  <c r="F201"/>
  <c r="E200"/>
  <c r="E199"/>
  <c r="E198"/>
  <c r="L197"/>
  <c r="K197"/>
  <c r="J197"/>
  <c r="I197"/>
  <c r="H197"/>
  <c r="G197"/>
  <c r="F197"/>
  <c r="E197" s="1"/>
  <c r="L196"/>
  <c r="K196"/>
  <c r="J196"/>
  <c r="H196"/>
  <c r="G196"/>
  <c r="F196"/>
  <c r="L195"/>
  <c r="K195"/>
  <c r="J195"/>
  <c r="H195"/>
  <c r="G195"/>
  <c r="F195"/>
  <c r="E194"/>
  <c r="E193" s="1"/>
  <c r="I193"/>
  <c r="I192" s="1"/>
  <c r="I191" s="1"/>
  <c r="H193"/>
  <c r="G193"/>
  <c r="F193"/>
  <c r="F192" s="1"/>
  <c r="H192"/>
  <c r="G192"/>
  <c r="H191"/>
  <c r="G191"/>
  <c r="E190"/>
  <c r="H189"/>
  <c r="G189"/>
  <c r="F189"/>
  <c r="H188"/>
  <c r="E188" s="1"/>
  <c r="G188"/>
  <c r="L187"/>
  <c r="K187"/>
  <c r="J187"/>
  <c r="I187"/>
  <c r="H187"/>
  <c r="G187"/>
  <c r="F187"/>
  <c r="E186"/>
  <c r="E185"/>
  <c r="E184" s="1"/>
  <c r="I184"/>
  <c r="H184"/>
  <c r="G184"/>
  <c r="F184"/>
  <c r="L183"/>
  <c r="K183"/>
  <c r="J183"/>
  <c r="I183"/>
  <c r="H183"/>
  <c r="G183"/>
  <c r="F183"/>
  <c r="E183" s="1"/>
  <c r="E182"/>
  <c r="L181"/>
  <c r="K181"/>
  <c r="J181"/>
  <c r="I181"/>
  <c r="H181"/>
  <c r="G181"/>
  <c r="E181" s="1"/>
  <c r="F181"/>
  <c r="E180"/>
  <c r="L179"/>
  <c r="K179"/>
  <c r="J179"/>
  <c r="I179"/>
  <c r="H179"/>
  <c r="G179"/>
  <c r="F179"/>
  <c r="E179"/>
  <c r="E178"/>
  <c r="E177"/>
  <c r="E176"/>
  <c r="H175"/>
  <c r="E175"/>
  <c r="H174"/>
  <c r="E174"/>
  <c r="E173"/>
  <c r="E172"/>
  <c r="E171"/>
  <c r="E170"/>
  <c r="E169"/>
  <c r="H168"/>
  <c r="L167"/>
  <c r="K167"/>
  <c r="J167"/>
  <c r="H167"/>
  <c r="G167"/>
  <c r="E166"/>
  <c r="L165"/>
  <c r="K165"/>
  <c r="J165"/>
  <c r="H165"/>
  <c r="G165"/>
  <c r="F165"/>
  <c r="L164"/>
  <c r="K164"/>
  <c r="J164"/>
  <c r="H164"/>
  <c r="G164"/>
  <c r="F164"/>
  <c r="E163"/>
  <c r="L162"/>
  <c r="K162"/>
  <c r="J162"/>
  <c r="I162"/>
  <c r="H162"/>
  <c r="G162"/>
  <c r="F162"/>
  <c r="E162"/>
  <c r="E161"/>
  <c r="E160"/>
  <c r="L159"/>
  <c r="K159"/>
  <c r="K158" s="1"/>
  <c r="K157" s="1"/>
  <c r="K156" s="1"/>
  <c r="K155" s="1"/>
  <c r="K150" s="1"/>
  <c r="K149" s="1"/>
  <c r="J159"/>
  <c r="J158" s="1"/>
  <c r="J157" s="1"/>
  <c r="J156" s="1"/>
  <c r="J155" s="1"/>
  <c r="J150" s="1"/>
  <c r="J149" s="1"/>
  <c r="I159"/>
  <c r="H159"/>
  <c r="G159"/>
  <c r="G158" s="1"/>
  <c r="E159"/>
  <c r="L158"/>
  <c r="I158"/>
  <c r="H158"/>
  <c r="F158"/>
  <c r="L157"/>
  <c r="I157"/>
  <c r="H157"/>
  <c r="F157"/>
  <c r="L156"/>
  <c r="I156"/>
  <c r="H156"/>
  <c r="F156"/>
  <c r="L155"/>
  <c r="L150" s="1"/>
  <c r="L149" s="1"/>
  <c r="H155"/>
  <c r="H150" s="1"/>
  <c r="H149" s="1"/>
  <c r="F155"/>
  <c r="E154"/>
  <c r="L153"/>
  <c r="K153"/>
  <c r="J153"/>
  <c r="I153"/>
  <c r="H153"/>
  <c r="G153"/>
  <c r="F153"/>
  <c r="E153"/>
  <c r="L152"/>
  <c r="K152"/>
  <c r="J152"/>
  <c r="I152"/>
  <c r="H152"/>
  <c r="G152"/>
  <c r="F152"/>
  <c r="E152"/>
  <c r="L151"/>
  <c r="K151"/>
  <c r="J151"/>
  <c r="I151"/>
  <c r="H151"/>
  <c r="G151"/>
  <c r="F151"/>
  <c r="E151"/>
  <c r="F150"/>
  <c r="E148"/>
  <c r="L147"/>
  <c r="K147"/>
  <c r="K142" s="1"/>
  <c r="J147"/>
  <c r="I147"/>
  <c r="H147"/>
  <c r="G147"/>
  <c r="G142" s="1"/>
  <c r="E142" s="1"/>
  <c r="F147"/>
  <c r="E147"/>
  <c r="E146"/>
  <c r="E145"/>
  <c r="E144"/>
  <c r="L143"/>
  <c r="K143"/>
  <c r="J143"/>
  <c r="I143"/>
  <c r="H143"/>
  <c r="G143"/>
  <c r="F143"/>
  <c r="E143"/>
  <c r="L142"/>
  <c r="J142"/>
  <c r="I142"/>
  <c r="H142"/>
  <c r="F142"/>
  <c r="E141"/>
  <c r="I140"/>
  <c r="H140"/>
  <c r="G140"/>
  <c r="F140"/>
  <c r="E140"/>
  <c r="E139"/>
  <c r="E138"/>
  <c r="E137"/>
  <c r="L136"/>
  <c r="K136"/>
  <c r="J136"/>
  <c r="I136"/>
  <c r="H136"/>
  <c r="G136"/>
  <c r="F136"/>
  <c r="E136" s="1"/>
  <c r="E135"/>
  <c r="E134"/>
  <c r="E133"/>
  <c r="L132"/>
  <c r="K132"/>
  <c r="J132"/>
  <c r="I132"/>
  <c r="H132"/>
  <c r="G132"/>
  <c r="F132"/>
  <c r="E132" s="1"/>
  <c r="E131"/>
  <c r="E130"/>
  <c r="E129"/>
  <c r="L128"/>
  <c r="K128"/>
  <c r="J128"/>
  <c r="I128"/>
  <c r="H128"/>
  <c r="G128"/>
  <c r="F128"/>
  <c r="E128"/>
  <c r="E127"/>
  <c r="E126"/>
  <c r="E125"/>
  <c r="L124"/>
  <c r="K124"/>
  <c r="J124"/>
  <c r="I124"/>
  <c r="H124"/>
  <c r="G124"/>
  <c r="F124"/>
  <c r="E124" s="1"/>
  <c r="E123"/>
  <c r="E122"/>
  <c r="E121"/>
  <c r="L120"/>
  <c r="K120"/>
  <c r="J120"/>
  <c r="I120"/>
  <c r="H120"/>
  <c r="G120"/>
  <c r="F120"/>
  <c r="E120" s="1"/>
  <c r="E119"/>
  <c r="E118"/>
  <c r="E117"/>
  <c r="L116"/>
  <c r="K116"/>
  <c r="J116"/>
  <c r="I116"/>
  <c r="H116"/>
  <c r="G116"/>
  <c r="F116"/>
  <c r="E116" s="1"/>
  <c r="E115"/>
  <c r="E114"/>
  <c r="E113"/>
  <c r="L112"/>
  <c r="K112"/>
  <c r="J112"/>
  <c r="I112"/>
  <c r="H112"/>
  <c r="G112"/>
  <c r="F112"/>
  <c r="E112"/>
  <c r="E111"/>
  <c r="E110"/>
  <c r="E109"/>
  <c r="L108"/>
  <c r="K108"/>
  <c r="J108"/>
  <c r="I108"/>
  <c r="H108"/>
  <c r="G108"/>
  <c r="F108"/>
  <c r="E108" s="1"/>
  <c r="E107"/>
  <c r="E106"/>
  <c r="E105"/>
  <c r="L104"/>
  <c r="K104"/>
  <c r="J104"/>
  <c r="I104"/>
  <c r="H104"/>
  <c r="G104"/>
  <c r="F104"/>
  <c r="E104" s="1"/>
  <c r="E103"/>
  <c r="E102"/>
  <c r="E101"/>
  <c r="L100"/>
  <c r="K100"/>
  <c r="J100"/>
  <c r="I100"/>
  <c r="H100"/>
  <c r="G100"/>
  <c r="F100"/>
  <c r="E100" s="1"/>
  <c r="E99"/>
  <c r="E98"/>
  <c r="E97"/>
  <c r="L96"/>
  <c r="K96"/>
  <c r="J96"/>
  <c r="I96"/>
  <c r="H96"/>
  <c r="G96"/>
  <c r="F96"/>
  <c r="E96"/>
  <c r="L95"/>
  <c r="K95"/>
  <c r="J95"/>
  <c r="I95"/>
  <c r="H95"/>
  <c r="E95" s="1"/>
  <c r="G95"/>
  <c r="F95"/>
  <c r="E94"/>
  <c r="H93"/>
  <c r="G93"/>
  <c r="E93"/>
  <c r="H92"/>
  <c r="E92" s="1"/>
  <c r="E91"/>
  <c r="E90"/>
  <c r="E89"/>
  <c r="L88"/>
  <c r="K88"/>
  <c r="J88"/>
  <c r="I88"/>
  <c r="H88"/>
  <c r="G88"/>
  <c r="F88"/>
  <c r="E88" s="1"/>
  <c r="E87"/>
  <c r="E86"/>
  <c r="I85"/>
  <c r="H85"/>
  <c r="E85"/>
  <c r="L84"/>
  <c r="K84"/>
  <c r="J84"/>
  <c r="I84"/>
  <c r="H84"/>
  <c r="G84"/>
  <c r="F84"/>
  <c r="E84" s="1"/>
  <c r="E83"/>
  <c r="I82"/>
  <c r="H82"/>
  <c r="G82"/>
  <c r="F82"/>
  <c r="E82"/>
  <c r="H81"/>
  <c r="H80"/>
  <c r="G80"/>
  <c r="E80"/>
  <c r="L79"/>
  <c r="K79"/>
  <c r="J79"/>
  <c r="H79"/>
  <c r="G79"/>
  <c r="F79"/>
  <c r="E78"/>
  <c r="E77"/>
  <c r="E76"/>
  <c r="I75"/>
  <c r="H75"/>
  <c r="G75"/>
  <c r="F75"/>
  <c r="E75" s="1"/>
  <c r="E74"/>
  <c r="E73"/>
  <c r="E72"/>
  <c r="E71"/>
  <c r="E70"/>
  <c r="L69"/>
  <c r="K69"/>
  <c r="J69"/>
  <c r="I69"/>
  <c r="H69"/>
  <c r="G69"/>
  <c r="F69"/>
  <c r="E69"/>
  <c r="L68"/>
  <c r="K68"/>
  <c r="J68"/>
  <c r="H68"/>
  <c r="G68"/>
  <c r="F68"/>
  <c r="L67"/>
  <c r="K67"/>
  <c r="J67"/>
  <c r="H67"/>
  <c r="G67"/>
  <c r="F67"/>
  <c r="G66"/>
  <c r="E66" s="1"/>
  <c r="E64" s="1"/>
  <c r="E65"/>
  <c r="I64"/>
  <c r="H64"/>
  <c r="G64"/>
  <c r="F64"/>
  <c r="I63"/>
  <c r="H63"/>
  <c r="G63"/>
  <c r="F63"/>
  <c r="E63" s="1"/>
  <c r="E62" s="1"/>
  <c r="I62"/>
  <c r="H62"/>
  <c r="G62"/>
  <c r="F62"/>
  <c r="E61"/>
  <c r="E60"/>
  <c r="L59"/>
  <c r="K59"/>
  <c r="J59"/>
  <c r="I59"/>
  <c r="H59"/>
  <c r="G59"/>
  <c r="F59"/>
  <c r="E59"/>
  <c r="L58"/>
  <c r="K58"/>
  <c r="J58"/>
  <c r="I58"/>
  <c r="H58"/>
  <c r="G58"/>
  <c r="F58"/>
  <c r="E58"/>
  <c r="E57"/>
  <c r="H56"/>
  <c r="G56"/>
  <c r="F56"/>
  <c r="H55"/>
  <c r="G55"/>
  <c r="F55"/>
  <c r="H54"/>
  <c r="G54"/>
  <c r="E54"/>
  <c r="L53"/>
  <c r="K53"/>
  <c r="J53"/>
  <c r="H53"/>
  <c r="G53"/>
  <c r="F53"/>
  <c r="E52"/>
  <c r="E51"/>
  <c r="E50"/>
  <c r="I49"/>
  <c r="H49"/>
  <c r="G49"/>
  <c r="F49"/>
  <c r="E49"/>
  <c r="L48"/>
  <c r="K48"/>
  <c r="J48"/>
  <c r="I48"/>
  <c r="H48"/>
  <c r="G48"/>
  <c r="F48"/>
  <c r="E48"/>
  <c r="E47"/>
  <c r="L46"/>
  <c r="K46"/>
  <c r="J46"/>
  <c r="I46"/>
  <c r="H46"/>
  <c r="G46"/>
  <c r="F46"/>
  <c r="E46"/>
  <c r="E45"/>
  <c r="L44"/>
  <c r="K44"/>
  <c r="J44"/>
  <c r="I44"/>
  <c r="H44"/>
  <c r="G44"/>
  <c r="F44"/>
  <c r="E44" s="1"/>
  <c r="E43"/>
  <c r="E42"/>
  <c r="E41"/>
  <c r="H40"/>
  <c r="E40"/>
  <c r="H39"/>
  <c r="E39"/>
  <c r="E38"/>
  <c r="E37"/>
  <c r="E36"/>
  <c r="E35"/>
  <c r="E34"/>
  <c r="H33"/>
  <c r="L32"/>
  <c r="K32"/>
  <c r="J32"/>
  <c r="H32"/>
  <c r="G32"/>
  <c r="E31"/>
  <c r="L30"/>
  <c r="K30"/>
  <c r="J30"/>
  <c r="H30"/>
  <c r="G30"/>
  <c r="F30"/>
  <c r="L29"/>
  <c r="K29"/>
  <c r="J29"/>
  <c r="H29"/>
  <c r="G29"/>
  <c r="F29"/>
  <c r="E28"/>
  <c r="L27"/>
  <c r="K27"/>
  <c r="J27"/>
  <c r="I27"/>
  <c r="H27"/>
  <c r="G27"/>
  <c r="F27"/>
  <c r="E27"/>
  <c r="E26"/>
  <c r="E25"/>
  <c r="L24"/>
  <c r="K24"/>
  <c r="K23" s="1"/>
  <c r="K22" s="1"/>
  <c r="K21" s="1"/>
  <c r="K20" s="1"/>
  <c r="K15" s="1"/>
  <c r="J24"/>
  <c r="I24"/>
  <c r="H24"/>
  <c r="G24"/>
  <c r="G23" s="1"/>
  <c r="G22" s="1"/>
  <c r="G21" s="1"/>
  <c r="G20" s="1"/>
  <c r="G15" s="1"/>
  <c r="L23"/>
  <c r="J23"/>
  <c r="I23"/>
  <c r="H23"/>
  <c r="F23"/>
  <c r="L22"/>
  <c r="J22"/>
  <c r="I22"/>
  <c r="H22"/>
  <c r="F22"/>
  <c r="E22" s="1"/>
  <c r="L21"/>
  <c r="J21"/>
  <c r="I21"/>
  <c r="H21"/>
  <c r="F21"/>
  <c r="L20"/>
  <c r="J20"/>
  <c r="H20"/>
  <c r="F20"/>
  <c r="E19"/>
  <c r="L18"/>
  <c r="K18"/>
  <c r="J18"/>
  <c r="I18"/>
  <c r="H18"/>
  <c r="G18"/>
  <c r="E18" s="1"/>
  <c r="F18"/>
  <c r="L17"/>
  <c r="K17"/>
  <c r="J17"/>
  <c r="I17"/>
  <c r="H17"/>
  <c r="G17"/>
  <c r="E17" s="1"/>
  <c r="F17"/>
  <c r="L16"/>
  <c r="K16"/>
  <c r="J16"/>
  <c r="I16"/>
  <c r="H16"/>
  <c r="G16"/>
  <c r="E16" s="1"/>
  <c r="F16"/>
  <c r="L15"/>
  <c r="J15"/>
  <c r="H15"/>
  <c r="F15"/>
  <c r="L14"/>
  <c r="J14"/>
  <c r="H14"/>
  <c r="F14"/>
  <c r="E928" i="368" l="1"/>
  <c r="E976"/>
  <c r="J927"/>
  <c r="E927" s="1"/>
  <c r="E966"/>
  <c r="E225"/>
  <c r="J26"/>
  <c r="E26" s="1"/>
  <c r="E235"/>
  <c r="E1609"/>
  <c r="E1589"/>
  <c r="E1590"/>
  <c r="E1463"/>
  <c r="E1445"/>
  <c r="J1444"/>
  <c r="E1446"/>
  <c r="E1448"/>
  <c r="E1137"/>
  <c r="E1130"/>
  <c r="J1072"/>
  <c r="J1071" s="1"/>
  <c r="J1070" s="1"/>
  <c r="E989"/>
  <c r="E988"/>
  <c r="E987"/>
  <c r="J987"/>
  <c r="E929"/>
  <c r="E581"/>
  <c r="J565"/>
  <c r="J564" s="1"/>
  <c r="E523"/>
  <c r="J24"/>
  <c r="E24" s="1"/>
  <c r="J312"/>
  <c r="E313"/>
  <c r="E312" s="1"/>
  <c r="J294"/>
  <c r="E294" s="1"/>
  <c r="E296"/>
  <c r="E298"/>
  <c r="E295"/>
  <c r="J186"/>
  <c r="J184" s="1"/>
  <c r="E188"/>
  <c r="J23"/>
  <c r="E23" s="1"/>
  <c r="E187"/>
  <c r="H39"/>
  <c r="E1619"/>
  <c r="I99"/>
  <c r="I37" s="1"/>
  <c r="I32"/>
  <c r="I28" s="1"/>
  <c r="F462"/>
  <c r="F525"/>
  <c r="J609"/>
  <c r="J608"/>
  <c r="J603" s="1"/>
  <c r="G797"/>
  <c r="E810"/>
  <c r="E89"/>
  <c r="E27"/>
  <c r="E244"/>
  <c r="E440"/>
  <c r="J1515"/>
  <c r="J1468" s="1"/>
  <c r="J1467" s="1"/>
  <c r="I319"/>
  <c r="I381"/>
  <c r="I318" s="1"/>
  <c r="F185"/>
  <c r="F21" s="1"/>
  <c r="F22"/>
  <c r="F20" s="1"/>
  <c r="F184"/>
  <c r="F183" s="1"/>
  <c r="F182" s="1"/>
  <c r="F165" s="1"/>
  <c r="F19" s="1"/>
  <c r="F18" s="1"/>
  <c r="I185"/>
  <c r="I18"/>
  <c r="I856" s="1"/>
  <c r="F246"/>
  <c r="F32"/>
  <c r="F28" s="1"/>
  <c r="H612"/>
  <c r="H611" s="1"/>
  <c r="E644"/>
  <c r="I609"/>
  <c r="I608"/>
  <c r="I603" s="1"/>
  <c r="E318"/>
  <c r="E1009"/>
  <c r="E1209"/>
  <c r="L1331"/>
  <c r="H1333"/>
  <c r="E1372"/>
  <c r="I925"/>
  <c r="I923" s="1"/>
  <c r="I858" s="1"/>
  <c r="E429"/>
  <c r="E382" s="1"/>
  <c r="E381" s="1"/>
  <c r="E995"/>
  <c r="E1056"/>
  <c r="F1211"/>
  <c r="I1468"/>
  <c r="I1467" s="1"/>
  <c r="I1392" s="1"/>
  <c r="I1331" s="1"/>
  <c r="E1516"/>
  <c r="H1617"/>
  <c r="H1616" s="1"/>
  <c r="H1614" s="1"/>
  <c r="E1667"/>
  <c r="G66"/>
  <c r="G371"/>
  <c r="E371" s="1"/>
  <c r="E447"/>
  <c r="I447"/>
  <c r="G1273"/>
  <c r="G1515"/>
  <c r="E1515" s="1"/>
  <c r="E1468" s="1"/>
  <c r="G1657"/>
  <c r="G497"/>
  <c r="G609"/>
  <c r="G1098"/>
  <c r="G1346"/>
  <c r="E1346" s="1"/>
  <c r="E1373"/>
  <c r="G185"/>
  <c r="G671"/>
  <c r="G1122"/>
  <c r="E1122" s="1"/>
  <c r="G1284"/>
  <c r="E1284" s="1"/>
  <c r="G1321"/>
  <c r="G1588"/>
  <c r="I228" i="367"/>
  <c r="I220" s="1"/>
  <c r="I219" s="1"/>
  <c r="I207" s="1"/>
  <c r="E210"/>
  <c r="E211"/>
  <c r="E209"/>
  <c r="E208"/>
  <c r="E195"/>
  <c r="E201"/>
  <c r="E196"/>
  <c r="E187"/>
  <c r="E168"/>
  <c r="I165"/>
  <c r="I164" s="1"/>
  <c r="I155" s="1"/>
  <c r="I150" s="1"/>
  <c r="E167"/>
  <c r="I149"/>
  <c r="E68"/>
  <c r="I67"/>
  <c r="E67" s="1"/>
  <c r="E79"/>
  <c r="E56"/>
  <c r="E55"/>
  <c r="I30"/>
  <c r="I29" s="1"/>
  <c r="I20" s="1"/>
  <c r="I15" s="1"/>
  <c r="I14" s="1"/>
  <c r="E32"/>
  <c r="E158"/>
  <c r="G157"/>
  <c r="E21"/>
  <c r="G14"/>
  <c r="E192"/>
  <c r="E191" s="1"/>
  <c r="F191"/>
  <c r="F149" s="1"/>
  <c r="K14"/>
  <c r="H207"/>
  <c r="L207"/>
  <c r="F220"/>
  <c r="E221"/>
  <c r="E23"/>
  <c r="E24"/>
  <c r="E224"/>
  <c r="J926" i="368" l="1"/>
  <c r="J925" s="1"/>
  <c r="J923" s="1"/>
  <c r="J858" s="1"/>
  <c r="J1330" s="1"/>
  <c r="E1444"/>
  <c r="J1395"/>
  <c r="J33"/>
  <c r="E33" s="1"/>
  <c r="E564"/>
  <c r="J525"/>
  <c r="E525" s="1"/>
  <c r="E565"/>
  <c r="J463"/>
  <c r="J462"/>
  <c r="J246"/>
  <c r="E246" s="1"/>
  <c r="J32"/>
  <c r="E32" s="1"/>
  <c r="J185"/>
  <c r="J22"/>
  <c r="J20" s="1"/>
  <c r="E186"/>
  <c r="E184" s="1"/>
  <c r="G1310"/>
  <c r="E1310" s="1"/>
  <c r="E1321"/>
  <c r="G183"/>
  <c r="E1333"/>
  <c r="H1332"/>
  <c r="H609"/>
  <c r="H608"/>
  <c r="H603" s="1"/>
  <c r="H19" s="1"/>
  <c r="H37"/>
  <c r="H21"/>
  <c r="E609"/>
  <c r="E1588"/>
  <c r="G1587"/>
  <c r="G608"/>
  <c r="E671"/>
  <c r="E1098"/>
  <c r="G1072"/>
  <c r="I317"/>
  <c r="E317" s="1"/>
  <c r="I446"/>
  <c r="E446" s="1"/>
  <c r="H22"/>
  <c r="H20" s="1"/>
  <c r="E1657"/>
  <c r="G1656"/>
  <c r="E66"/>
  <c r="G40"/>
  <c r="I21"/>
  <c r="I183"/>
  <c r="I182" s="1"/>
  <c r="I165" s="1"/>
  <c r="I19" s="1"/>
  <c r="E612"/>
  <c r="G1468"/>
  <c r="G1467" s="1"/>
  <c r="E319"/>
  <c r="E497"/>
  <c r="G465"/>
  <c r="E1273"/>
  <c r="G1272"/>
  <c r="E1272" s="1"/>
  <c r="J28"/>
  <c r="E28" s="1"/>
  <c r="J18"/>
  <c r="G735"/>
  <c r="E797"/>
  <c r="E735" s="1"/>
  <c r="G734"/>
  <c r="E99"/>
  <c r="E611"/>
  <c r="E228" i="367"/>
  <c r="E164"/>
  <c r="E165"/>
  <c r="E30"/>
  <c r="E20"/>
  <c r="E14"/>
  <c r="E29"/>
  <c r="E15"/>
  <c r="F219"/>
  <c r="E220"/>
  <c r="E157"/>
  <c r="E156" s="1"/>
  <c r="G156"/>
  <c r="G155" s="1"/>
  <c r="J21" i="368" l="1"/>
  <c r="E926"/>
  <c r="E925"/>
  <c r="J856"/>
  <c r="E856" s="1"/>
  <c r="E1395"/>
  <c r="J1394"/>
  <c r="J183"/>
  <c r="J182" s="1"/>
  <c r="J165" s="1"/>
  <c r="J19" s="1"/>
  <c r="E185"/>
  <c r="E465"/>
  <c r="G463"/>
  <c r="E463" s="1"/>
  <c r="G464"/>
  <c r="E1467"/>
  <c r="E1072"/>
  <c r="G1071"/>
  <c r="E1587"/>
  <c r="G1548"/>
  <c r="E40"/>
  <c r="G39"/>
  <c r="G22"/>
  <c r="E608"/>
  <c r="H1331"/>
  <c r="E1332"/>
  <c r="E18"/>
  <c r="E734"/>
  <c r="E733" s="1"/>
  <c r="G733"/>
  <c r="G603" s="1"/>
  <c r="E603" s="1"/>
  <c r="E1656"/>
  <c r="G1617"/>
  <c r="G182"/>
  <c r="G165" s="1"/>
  <c r="E155" i="367"/>
  <c r="G150"/>
  <c r="F207"/>
  <c r="E207" s="1"/>
  <c r="E219"/>
  <c r="E1394" i="368" l="1"/>
  <c r="J1392"/>
  <c r="J1331" s="1"/>
  <c r="E183"/>
  <c r="E182" s="1"/>
  <c r="E1617"/>
  <c r="G1616"/>
  <c r="E1548"/>
  <c r="G1547"/>
  <c r="E165"/>
  <c r="G19"/>
  <c r="E19" s="1"/>
  <c r="E39"/>
  <c r="G37"/>
  <c r="E37" s="1"/>
  <c r="G21"/>
  <c r="E21" s="1"/>
  <c r="G1070"/>
  <c r="E1071"/>
  <c r="E464"/>
  <c r="G462"/>
  <c r="E462" s="1"/>
  <c r="E22"/>
  <c r="E20" s="1"/>
  <c r="G20"/>
  <c r="E150" i="367"/>
  <c r="G149"/>
  <c r="E149" s="1"/>
  <c r="E1070" i="368" l="1"/>
  <c r="G923"/>
  <c r="E1616"/>
  <c r="G1614"/>
  <c r="E1614" s="1"/>
  <c r="E1547"/>
  <c r="G1392"/>
  <c r="G1331" l="1"/>
  <c r="E1392"/>
  <c r="E923"/>
  <c r="G858"/>
  <c r="E1695" l="1"/>
  <c r="E1331"/>
  <c r="E1330"/>
  <c r="E858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<sst xmlns="http://schemas.openxmlformats.org/spreadsheetml/2006/main" count="3676" uniqueCount="735">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</sst>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27" fillId="0" borderId="0" xfId="43" applyFont="1" applyFill="1" applyAlignment="1">
      <alignment horizontal="center" vertical="center"/>
    </xf>
    <xf numFmtId="0" fontId="23" fillId="0" borderId="10" xfId="0" applyFont="1" applyFill="1" applyBorder="1" applyAlignment="1">
      <alignment horizontal="left" vertical="top" wrapText="1"/>
    </xf>
    <xf numFmtId="0" fontId="33" fillId="0" borderId="10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/>
    </xf>
    <xf numFmtId="0" fontId="45" fillId="0" borderId="0" xfId="43" applyFont="1" applyFill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8" fillId="0" borderId="10" xfId="0" applyNumberFormat="1" applyFont="1" applyFill="1" applyBorder="1" applyAlignment="1">
      <alignment horizontal="left" wrapText="1"/>
    </xf>
    <xf numFmtId="49" fontId="45" fillId="0" borderId="11" xfId="39" applyNumberFormat="1" applyFont="1" applyFill="1" applyBorder="1" applyAlignment="1">
      <alignment horizontal="center" vertical="top"/>
    </xf>
    <xf numFmtId="49" fontId="46" fillId="0" borderId="10" xfId="0" applyNumberFormat="1" applyFont="1" applyFill="1" applyBorder="1" applyAlignment="1">
      <alignment horizontal="left" wrapText="1"/>
    </xf>
    <xf numFmtId="0" fontId="50" fillId="24" borderId="10" xfId="43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1" fontId="22" fillId="0" borderId="10" xfId="40" applyNumberFormat="1" applyFont="1" applyFill="1" applyBorder="1" applyAlignment="1">
      <alignment horizontal="center" vertical="center" wrapText="1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46" fillId="0" borderId="10" xfId="0" applyFont="1" applyFill="1" applyBorder="1" applyAlignment="1">
      <alignment horizontal="left" vertical="center" wrapText="1"/>
    </xf>
    <xf numFmtId="0" fontId="50" fillId="24" borderId="10" xfId="0" applyNumberFormat="1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0" borderId="15" xfId="0" applyFont="1" applyBorder="1" applyAlignment="1"/>
    <xf numFmtId="0" fontId="45" fillId="0" borderId="11" xfId="0" applyFont="1" applyFill="1" applyBorder="1" applyAlignment="1"/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5" xfId="39" quotePrefix="1" applyNumberFormat="1" applyFont="1" applyFill="1" applyBorder="1" applyAlignment="1">
      <alignment horizontal="center" vertical="top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zoomScale="87" zoomScaleNormal="87" zoomScaleSheetLayoutView="75" workbookViewId="0">
      <selection activeCell="I239" sqref="I239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48" t="s">
        <v>2</v>
      </c>
      <c r="B6" s="548"/>
      <c r="C6" s="548"/>
      <c r="D6" s="548"/>
      <c r="E6" s="548"/>
      <c r="F6" s="548"/>
      <c r="G6" s="548"/>
      <c r="H6" s="548"/>
      <c r="I6" s="548"/>
    </row>
    <row r="7" spans="1:12" ht="15.75">
      <c r="A7" s="548" t="s">
        <v>707</v>
      </c>
      <c r="B7" s="548"/>
      <c r="C7" s="548"/>
      <c r="D7" s="548"/>
      <c r="E7" s="548"/>
      <c r="F7" s="548"/>
      <c r="G7" s="548"/>
      <c r="H7" s="548"/>
      <c r="I7" s="548"/>
    </row>
    <row r="8" spans="1:12" ht="15.75">
      <c r="A8" s="484"/>
      <c r="B8" s="484"/>
      <c r="C8" s="484"/>
      <c r="D8" s="484"/>
      <c r="E8" s="484"/>
      <c r="F8" s="484"/>
      <c r="G8" s="484"/>
      <c r="H8" s="484"/>
      <c r="I8" s="484"/>
    </row>
    <row r="9" spans="1:12" ht="15.75">
      <c r="A9" s="484"/>
      <c r="B9" s="484"/>
      <c r="C9" s="484"/>
      <c r="D9" s="484"/>
      <c r="E9" s="484"/>
      <c r="F9" s="484"/>
      <c r="G9" s="484"/>
      <c r="H9" s="484"/>
      <c r="I9" s="484"/>
      <c r="L9" s="369" t="s">
        <v>616</v>
      </c>
    </row>
    <row r="10" spans="1:12" ht="15.75" customHeight="1">
      <c r="A10" s="549" t="s">
        <v>3</v>
      </c>
      <c r="B10" s="549"/>
      <c r="C10" s="549"/>
      <c r="D10" s="550" t="s">
        <v>4</v>
      </c>
      <c r="E10" s="551" t="s">
        <v>708</v>
      </c>
      <c r="F10" s="551"/>
      <c r="G10" s="551"/>
      <c r="H10" s="551"/>
      <c r="I10" s="551"/>
      <c r="J10" s="552" t="s">
        <v>615</v>
      </c>
      <c r="K10" s="552"/>
      <c r="L10" s="552"/>
    </row>
    <row r="11" spans="1:12" ht="26.25" customHeight="1">
      <c r="A11" s="549"/>
      <c r="B11" s="549"/>
      <c r="C11" s="549"/>
      <c r="D11" s="550"/>
      <c r="E11" s="79" t="s">
        <v>614</v>
      </c>
      <c r="F11" s="551" t="s">
        <v>194</v>
      </c>
      <c r="G11" s="551"/>
      <c r="H11" s="551"/>
      <c r="I11" s="551"/>
      <c r="J11" s="553">
        <v>2025</v>
      </c>
      <c r="K11" s="553">
        <v>2026</v>
      </c>
      <c r="L11" s="553">
        <v>2027</v>
      </c>
    </row>
    <row r="12" spans="1:12" ht="16.5" customHeight="1">
      <c r="A12" s="549"/>
      <c r="B12" s="549"/>
      <c r="C12" s="549"/>
      <c r="D12" s="550"/>
      <c r="E12" s="546" t="s">
        <v>5</v>
      </c>
      <c r="F12" s="547" t="s">
        <v>6</v>
      </c>
      <c r="G12" s="547" t="s">
        <v>7</v>
      </c>
      <c r="H12" s="547" t="s">
        <v>8</v>
      </c>
      <c r="I12" s="547" t="s">
        <v>9</v>
      </c>
      <c r="J12" s="553"/>
      <c r="K12" s="553"/>
      <c r="L12" s="553"/>
    </row>
    <row r="13" spans="1:12" ht="35.25" customHeight="1">
      <c r="A13" s="549"/>
      <c r="B13" s="549"/>
      <c r="C13" s="549"/>
      <c r="D13" s="550"/>
      <c r="E13" s="546"/>
      <c r="F13" s="547"/>
      <c r="G13" s="547"/>
      <c r="H13" s="547"/>
      <c r="I13" s="547"/>
      <c r="J13" s="553"/>
      <c r="K13" s="553"/>
      <c r="L13" s="553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837682.98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212772.98</v>
      </c>
      <c r="I14" s="78">
        <f>I15+I58+I67+I95+I62+I142+I140</f>
        <v>158983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416038.6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97061.6</v>
      </c>
      <c r="I15" s="64">
        <f t="shared" si="1"/>
        <v>84586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416038.6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97061.6</v>
      </c>
      <c r="I20" s="64">
        <f t="shared" si="3"/>
        <v>84586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38" t="s">
        <v>681</v>
      </c>
      <c r="C24" s="539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40" t="s">
        <v>636</v>
      </c>
      <c r="C27" s="541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38" t="s">
        <v>635</v>
      </c>
      <c r="C28" s="539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415847.6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96905.600000000006</v>
      </c>
      <c r="I29" s="64">
        <f t="shared" si="8"/>
        <v>84580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42" t="s">
        <v>34</v>
      </c>
      <c r="B30" s="542"/>
      <c r="C30" s="542"/>
      <c r="D30" s="33" t="s">
        <v>35</v>
      </c>
      <c r="E30" s="63">
        <f t="shared" si="0"/>
        <v>415526.6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96847.6</v>
      </c>
      <c r="I30" s="64">
        <f t="shared" si="9"/>
        <v>84578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33205.599999999999</v>
      </c>
      <c r="F32" s="64">
        <v>8705</v>
      </c>
      <c r="G32" s="64">
        <f>7608+12</f>
        <v>7620</v>
      </c>
      <c r="H32" s="64">
        <f>7244+7+3318.6</f>
        <v>10569.6</v>
      </c>
      <c r="I32" s="64">
        <f>6237+8+66</f>
        <v>6311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3616</v>
      </c>
      <c r="F33" s="64">
        <v>970</v>
      </c>
      <c r="G33" s="64">
        <v>971</v>
      </c>
      <c r="H33" s="64">
        <f>815+60</f>
        <v>875</v>
      </c>
      <c r="I33" s="64">
        <f>640+160</f>
        <v>800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27" t="s">
        <v>46</v>
      </c>
      <c r="C36" s="528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38" t="s">
        <v>621</v>
      </c>
      <c r="C37" s="539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289334</v>
      </c>
      <c r="F39" s="64">
        <v>93722</v>
      </c>
      <c r="G39" s="64">
        <v>70664</v>
      </c>
      <c r="H39" s="64">
        <f>62898+1220+181</f>
        <v>64299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27" t="s">
        <v>50</v>
      </c>
      <c r="C40" s="528"/>
      <c r="D40" s="39" t="s">
        <v>51</v>
      </c>
      <c r="E40" s="52">
        <f t="shared" si="0"/>
        <v>80928</v>
      </c>
      <c r="F40" s="65">
        <v>23921</v>
      </c>
      <c r="G40" s="65">
        <v>22791</v>
      </c>
      <c r="H40" s="65">
        <f>18954+10</f>
        <v>18964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17" t="s">
        <v>52</v>
      </c>
      <c r="C41" s="517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9" t="s">
        <v>652</v>
      </c>
      <c r="C49" s="530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31" t="s">
        <v>649</v>
      </c>
      <c r="C50" s="532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31" t="s">
        <v>650</v>
      </c>
      <c r="C51" s="532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321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58</v>
      </c>
      <c r="I53" s="64">
        <f t="shared" si="12"/>
        <v>2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321</v>
      </c>
      <c r="F54" s="64">
        <v>101</v>
      </c>
      <c r="G54" s="64">
        <f>1+150+7+2</f>
        <v>160</v>
      </c>
      <c r="H54" s="64">
        <f>6+37.5+14.5</f>
        <v>58</v>
      </c>
      <c r="I54" s="64">
        <v>2</v>
      </c>
      <c r="J54" s="381"/>
      <c r="K54" s="381"/>
      <c r="L54" s="381"/>
    </row>
    <row r="55" spans="1:12" ht="35.25" customHeight="1">
      <c r="A55" s="22"/>
      <c r="B55" s="527" t="s">
        <v>74</v>
      </c>
      <c r="C55" s="528"/>
      <c r="D55" s="21" t="s">
        <v>75</v>
      </c>
      <c r="E55" s="63">
        <f t="shared" si="0"/>
        <v>-1582.5</v>
      </c>
      <c r="F55" s="64">
        <f>-40-356</f>
        <v>-396</v>
      </c>
      <c r="G55" s="64">
        <f>-200-47-105-30-208</f>
        <v>-590</v>
      </c>
      <c r="H55" s="64">
        <f>-200-100-73-97.5</f>
        <v>-470.5</v>
      </c>
      <c r="I55" s="64">
        <f>-6-120</f>
        <v>-126</v>
      </c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1582.5</v>
      </c>
      <c r="F56" s="64">
        <f>40+356</f>
        <v>396</v>
      </c>
      <c r="G56" s="64">
        <f>200+47+105+30+208</f>
        <v>590</v>
      </c>
      <c r="H56" s="64">
        <f>200+100+73+97.5</f>
        <v>470.5</v>
      </c>
      <c r="I56" s="64">
        <f>6+120</f>
        <v>126</v>
      </c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33" t="s">
        <v>629</v>
      </c>
      <c r="B62" s="534"/>
      <c r="C62" s="535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0" t="s">
        <v>632</v>
      </c>
      <c r="B63" s="511"/>
      <c r="C63" s="512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0" t="s">
        <v>633</v>
      </c>
      <c r="B64" s="511"/>
      <c r="C64" s="512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43" t="s">
        <v>641</v>
      </c>
      <c r="B65" s="544"/>
      <c r="C65" s="545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43" t="s">
        <v>642</v>
      </c>
      <c r="B66" s="544"/>
      <c r="C66" s="545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421618.38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115711.38</v>
      </c>
      <c r="I67" s="66">
        <f t="shared" si="15"/>
        <v>74397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421618.38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115711.38</v>
      </c>
      <c r="I68" s="66">
        <f t="shared" si="16"/>
        <v>74397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19936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4030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16" t="s">
        <v>95</v>
      </c>
      <c r="C71" s="516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16" t="s">
        <v>97</v>
      </c>
      <c r="C72" s="516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16" t="s">
        <v>671</v>
      </c>
      <c r="C73" s="516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25" t="s">
        <v>683</v>
      </c>
      <c r="C74" s="52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19936</v>
      </c>
      <c r="F75" s="428">
        <f>F76+F77+F78</f>
        <v>15906</v>
      </c>
      <c r="G75" s="428">
        <f t="shared" ref="G75:I75" si="18">G76+G77+G78</f>
        <v>0</v>
      </c>
      <c r="H75" s="428">
        <f t="shared" si="18"/>
        <v>0</v>
      </c>
      <c r="I75" s="428">
        <f t="shared" si="18"/>
        <v>4030</v>
      </c>
      <c r="J75" s="384"/>
      <c r="K75" s="384"/>
      <c r="L75" s="384"/>
    </row>
    <row r="76" spans="1:12" s="7" customFormat="1" ht="20.25" customHeight="1">
      <c r="A76" s="26"/>
      <c r="B76" s="488"/>
      <c r="C76" s="489" t="s">
        <v>715</v>
      </c>
      <c r="D76" s="39" t="s">
        <v>711</v>
      </c>
      <c r="E76" s="427">
        <f t="shared" si="0"/>
        <v>16752</v>
      </c>
      <c r="F76" s="428">
        <v>13366</v>
      </c>
      <c r="G76" s="66"/>
      <c r="H76" s="66"/>
      <c r="I76" s="66">
        <v>3386</v>
      </c>
      <c r="J76" s="384"/>
      <c r="K76" s="384"/>
      <c r="L76" s="384"/>
    </row>
    <row r="77" spans="1:12" s="7" customFormat="1" ht="20.25" customHeight="1">
      <c r="A77" s="26"/>
      <c r="B77" s="488"/>
      <c r="C77" s="489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8"/>
      <c r="C78" s="489" t="s">
        <v>717</v>
      </c>
      <c r="D78" s="39" t="s">
        <v>713</v>
      </c>
      <c r="E78" s="427">
        <f t="shared" si="0"/>
        <v>3184</v>
      </c>
      <c r="F78" s="428">
        <v>2540</v>
      </c>
      <c r="G78" s="66"/>
      <c r="H78" s="66"/>
      <c r="I78" s="66">
        <v>644</v>
      </c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401682.38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115711.38</v>
      </c>
      <c r="I79" s="66">
        <f>I80+I81+I82+I83+I84+I88+I92+I93+I94</f>
        <v>70367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69814</v>
      </c>
      <c r="F80" s="66">
        <v>17396</v>
      </c>
      <c r="G80" s="66">
        <f>16865+1000</f>
        <v>17865</v>
      </c>
      <c r="H80" s="66">
        <f>17085+1100</f>
        <v>18185</v>
      </c>
      <c r="I80" s="66">
        <f>16694-1000+170+504</f>
        <v>16368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27" t="s">
        <v>102</v>
      </c>
      <c r="C81" s="528"/>
      <c r="D81" s="39" t="s">
        <v>103</v>
      </c>
      <c r="E81" s="63">
        <f t="shared" si="0"/>
        <v>12741</v>
      </c>
      <c r="F81" s="66">
        <v>1800</v>
      </c>
      <c r="G81" s="66">
        <v>1700</v>
      </c>
      <c r="H81" s="66">
        <f>2000+791</f>
        <v>2791</v>
      </c>
      <c r="I81" s="66">
        <f>1250+2200+3000</f>
        <v>6450</v>
      </c>
      <c r="J81" s="383"/>
      <c r="K81" s="383"/>
      <c r="L81" s="383"/>
    </row>
    <row r="82" spans="1:12" s="6" customFormat="1" ht="31.5" customHeight="1">
      <c r="A82" s="26"/>
      <c r="B82" s="527" t="s">
        <v>104</v>
      </c>
      <c r="C82" s="528"/>
      <c r="D82" s="39" t="s">
        <v>105</v>
      </c>
      <c r="E82" s="63">
        <f t="shared" si="0"/>
        <v>27640</v>
      </c>
      <c r="F82" s="66">
        <f>12017+27+198</f>
        <v>12242</v>
      </c>
      <c r="G82" s="66">
        <f>2000+7042+416+1377</f>
        <v>10835</v>
      </c>
      <c r="H82" s="66">
        <f>1000+167+646+158+540+64</f>
        <v>2575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17" t="s">
        <v>106</v>
      </c>
      <c r="C83" s="517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06" t="s">
        <v>108</v>
      </c>
      <c r="C84" s="506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6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6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6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06" t="s">
        <v>116</v>
      </c>
      <c r="C88" s="506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6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6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6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07" t="s">
        <v>627</v>
      </c>
      <c r="C92" s="508"/>
      <c r="D92" s="54" t="s">
        <v>626</v>
      </c>
      <c r="E92" s="52">
        <f>F92+G92+H92+I92</f>
        <v>42410.380000000005</v>
      </c>
      <c r="F92" s="67">
        <v>33046</v>
      </c>
      <c r="G92" s="67">
        <v>75</v>
      </c>
      <c r="H92" s="67">
        <f>1000+7259.38</f>
        <v>8259.380000000001</v>
      </c>
      <c r="I92" s="67">
        <f>700+330</f>
        <v>1030</v>
      </c>
      <c r="J92" s="386"/>
      <c r="K92" s="386"/>
      <c r="L92" s="386"/>
    </row>
    <row r="93" spans="1:12" s="55" customFormat="1" ht="33.75" customHeight="1">
      <c r="A93" s="53"/>
      <c r="B93" s="507" t="s">
        <v>655</v>
      </c>
      <c r="C93" s="508"/>
      <c r="D93" s="54" t="s">
        <v>654</v>
      </c>
      <c r="E93" s="52">
        <f>F93+G93+H93+I93</f>
        <v>237332</v>
      </c>
      <c r="F93" s="67">
        <v>62999</v>
      </c>
      <c r="G93" s="67">
        <f>57268+378</f>
        <v>57646</v>
      </c>
      <c r="H93" s="67">
        <f>52263+2777+17116</f>
        <v>72156</v>
      </c>
      <c r="I93" s="67">
        <f>44183+348</f>
        <v>44531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07" t="s">
        <v>683</v>
      </c>
      <c r="C94" s="508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09" t="s">
        <v>124</v>
      </c>
      <c r="B95" s="509"/>
      <c r="C95" s="509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00" t="s">
        <v>126</v>
      </c>
      <c r="C96" s="500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7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7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7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00" t="s">
        <v>134</v>
      </c>
      <c r="C100" s="500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7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7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7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00" t="s">
        <v>139</v>
      </c>
      <c r="C104" s="500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7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7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7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00" t="s">
        <v>144</v>
      </c>
      <c r="C108" s="500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7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7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7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00" t="s">
        <v>149</v>
      </c>
      <c r="C112" s="500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7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7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7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00" t="s">
        <v>154</v>
      </c>
      <c r="C116" s="500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7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7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7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00" t="s">
        <v>159</v>
      </c>
      <c r="C120" s="500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7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7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7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00" t="s">
        <v>164</v>
      </c>
      <c r="C124" s="500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7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7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7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00" t="s">
        <v>169</v>
      </c>
      <c r="C128" s="500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7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7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7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00" t="s">
        <v>174</v>
      </c>
      <c r="C132" s="500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7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7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7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00" t="s">
        <v>180</v>
      </c>
      <c r="C136" s="500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7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7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7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01" t="s">
        <v>705</v>
      </c>
      <c r="B140" s="502"/>
      <c r="C140" s="503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01" t="s">
        <v>661</v>
      </c>
      <c r="B142" s="502"/>
      <c r="C142" s="503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36" t="s">
        <v>662</v>
      </c>
      <c r="C143" s="537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734343.1</v>
      </c>
      <c r="F149" s="62">
        <f>F150+F195+F191</f>
        <v>211722</v>
      </c>
      <c r="G149" s="62">
        <f>G150+G195+G191</f>
        <v>181089</v>
      </c>
      <c r="H149" s="62">
        <f>H150+H195+H191</f>
        <v>189723.1</v>
      </c>
      <c r="I149" s="62">
        <f>I150+I195+I191</f>
        <v>151809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414456.1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96591.1</v>
      </c>
      <c r="I150" s="64">
        <f t="shared" si="36"/>
        <v>84460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414456.1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96591.1</v>
      </c>
      <c r="I155" s="64">
        <f t="shared" si="38"/>
        <v>84460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38" t="s">
        <v>681</v>
      </c>
      <c r="C159" s="539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40" t="s">
        <v>636</v>
      </c>
      <c r="C162" s="541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38" t="s">
        <v>635</v>
      </c>
      <c r="C163" s="539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414265.1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96435.1</v>
      </c>
      <c r="I164" s="64">
        <f t="shared" si="43"/>
        <v>84454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42" t="s">
        <v>34</v>
      </c>
      <c r="B165" s="542"/>
      <c r="C165" s="542"/>
      <c r="D165" s="33" t="s">
        <v>35</v>
      </c>
      <c r="E165" s="63">
        <f t="shared" si="23"/>
        <v>415526.6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96847.6</v>
      </c>
      <c r="I165" s="64">
        <f>I166+I167+I168+I169+I170+I171+I173+I174+I175+I176+I177+I178+I172</f>
        <v>84578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33205.599999999999</v>
      </c>
      <c r="F167" s="64">
        <v>8705</v>
      </c>
      <c r="G167" s="64">
        <f>7608+12</f>
        <v>7620</v>
      </c>
      <c r="H167" s="64">
        <f>7244+7+3318.6</f>
        <v>10569.6</v>
      </c>
      <c r="I167" s="64">
        <f>6237+8+66</f>
        <v>6311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3616</v>
      </c>
      <c r="F168" s="64">
        <v>970</v>
      </c>
      <c r="G168" s="64">
        <v>971</v>
      </c>
      <c r="H168" s="64">
        <f>815+60</f>
        <v>875</v>
      </c>
      <c r="I168" s="64">
        <f>640+160</f>
        <v>800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38" t="s">
        <v>621</v>
      </c>
      <c r="C172" s="539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289334</v>
      </c>
      <c r="F174" s="64">
        <v>93722</v>
      </c>
      <c r="G174" s="64">
        <v>70664</v>
      </c>
      <c r="H174" s="64">
        <f>62898+1220+181</f>
        <v>64299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27" t="s">
        <v>50</v>
      </c>
      <c r="C175" s="528"/>
      <c r="D175" s="39" t="s">
        <v>51</v>
      </c>
      <c r="E175" s="52">
        <f t="shared" ref="E175:E256" si="45">F175+G175+H175+I175</f>
        <v>80928</v>
      </c>
      <c r="F175" s="66">
        <v>23921</v>
      </c>
      <c r="G175" s="66">
        <v>22791</v>
      </c>
      <c r="H175" s="66">
        <f>18954+10</f>
        <v>18964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17" t="s">
        <v>52</v>
      </c>
      <c r="C176" s="517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9" t="s">
        <v>652</v>
      </c>
      <c r="C184" s="530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31" t="s">
        <v>650</v>
      </c>
      <c r="C185" s="532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-1261.5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-412.5</v>
      </c>
      <c r="I187" s="64">
        <f t="shared" si="49"/>
        <v>-124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321</v>
      </c>
      <c r="F188" s="64">
        <v>101</v>
      </c>
      <c r="G188" s="64">
        <f>1+150+7+2</f>
        <v>160</v>
      </c>
      <c r="H188" s="64">
        <f>6+37.5+14.5</f>
        <v>58</v>
      </c>
      <c r="I188" s="64">
        <v>2</v>
      </c>
      <c r="J188" s="381"/>
      <c r="K188" s="381"/>
      <c r="L188" s="381"/>
    </row>
    <row r="189" spans="1:12" ht="33.75" customHeight="1">
      <c r="A189" s="22"/>
      <c r="B189" s="527" t="s">
        <v>74</v>
      </c>
      <c r="C189" s="528"/>
      <c r="D189" s="21" t="s">
        <v>75</v>
      </c>
      <c r="E189" s="63">
        <f t="shared" si="45"/>
        <v>-1582.5</v>
      </c>
      <c r="F189" s="64">
        <f>-40-356</f>
        <v>-396</v>
      </c>
      <c r="G189" s="64">
        <f>-200-47-105-30-208</f>
        <v>-590</v>
      </c>
      <c r="H189" s="64">
        <f>-200-100-73-97.5</f>
        <v>-470.5</v>
      </c>
      <c r="I189" s="64">
        <f>-6-120</f>
        <v>-126</v>
      </c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33" t="s">
        <v>629</v>
      </c>
      <c r="B191" s="534"/>
      <c r="C191" s="535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0" t="s">
        <v>632</v>
      </c>
      <c r="B192" s="511"/>
      <c r="C192" s="512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0" t="s">
        <v>633</v>
      </c>
      <c r="B193" s="511"/>
      <c r="C193" s="512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22" t="s">
        <v>641</v>
      </c>
      <c r="B194" s="523"/>
      <c r="C194" s="524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319887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93132</v>
      </c>
      <c r="I195" s="64">
        <f t="shared" si="51"/>
        <v>67349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319887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93132</v>
      </c>
      <c r="I196" s="64">
        <f t="shared" si="52"/>
        <v>67349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16" t="s">
        <v>97</v>
      </c>
      <c r="C199" s="516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25" t="s">
        <v>683</v>
      </c>
      <c r="C200" s="52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319887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93132</v>
      </c>
      <c r="I201" s="64">
        <f>I202+I203+I204+I205+I206</f>
        <v>67349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69814</v>
      </c>
      <c r="F202" s="66">
        <v>17396</v>
      </c>
      <c r="G202" s="66">
        <f>16865+1000</f>
        <v>17865</v>
      </c>
      <c r="H202" s="66">
        <f>17085+1100</f>
        <v>18185</v>
      </c>
      <c r="I202" s="66">
        <f>16694-1000+170+504</f>
        <v>16368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21" t="s">
        <v>102</v>
      </c>
      <c r="C203" s="521"/>
      <c r="D203" s="21" t="s">
        <v>103</v>
      </c>
      <c r="E203" s="63">
        <f t="shared" si="45"/>
        <v>12741</v>
      </c>
      <c r="F203" s="64">
        <v>1800</v>
      </c>
      <c r="G203" s="64">
        <v>1700</v>
      </c>
      <c r="H203" s="64">
        <f>2000+791</f>
        <v>2791</v>
      </c>
      <c r="I203" s="64">
        <f>1250+2200+3000</f>
        <v>6450</v>
      </c>
      <c r="J203" s="381"/>
      <c r="K203" s="381"/>
      <c r="L203" s="381"/>
    </row>
    <row r="204" spans="1:12" s="6" customFormat="1" ht="15" customHeight="1">
      <c r="A204" s="26"/>
      <c r="B204" s="517" t="s">
        <v>106</v>
      </c>
      <c r="C204" s="517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07" t="s">
        <v>655</v>
      </c>
      <c r="C205" s="508"/>
      <c r="D205" s="39" t="s">
        <v>654</v>
      </c>
      <c r="E205" s="63">
        <f t="shared" si="45"/>
        <v>237332</v>
      </c>
      <c r="F205" s="66">
        <v>62999</v>
      </c>
      <c r="G205" s="66">
        <f>57268+378</f>
        <v>57646</v>
      </c>
      <c r="H205" s="66">
        <f>52263+2777+17116</f>
        <v>72156</v>
      </c>
      <c r="I205" s="66">
        <f>44183+348</f>
        <v>44531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07" t="s">
        <v>683</v>
      </c>
      <c r="C206" s="508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18" t="s">
        <v>646</v>
      </c>
      <c r="B207" s="519"/>
      <c r="C207" s="520"/>
      <c r="D207" s="46" t="s">
        <v>185</v>
      </c>
      <c r="E207" s="61">
        <f t="shared" si="45"/>
        <v>103339.88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23049.88</v>
      </c>
      <c r="I207" s="78">
        <f>I208+I212+I216+I219+I239+I286+I284</f>
        <v>7174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1582.5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470.5</v>
      </c>
      <c r="I208" s="64">
        <f t="shared" si="53"/>
        <v>126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1582.5</v>
      </c>
      <c r="F209" s="64">
        <f t="shared" si="53"/>
        <v>396</v>
      </c>
      <c r="G209" s="64">
        <f t="shared" si="53"/>
        <v>590</v>
      </c>
      <c r="H209" s="64">
        <f t="shared" si="53"/>
        <v>470.5</v>
      </c>
      <c r="I209" s="64">
        <f t="shared" si="53"/>
        <v>126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1582.5</v>
      </c>
      <c r="F210" s="66">
        <f t="shared" si="53"/>
        <v>396</v>
      </c>
      <c r="G210" s="66">
        <f t="shared" si="53"/>
        <v>590</v>
      </c>
      <c r="H210" s="66">
        <f t="shared" si="53"/>
        <v>470.5</v>
      </c>
      <c r="I210" s="66">
        <f t="shared" si="53"/>
        <v>126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21" t="s">
        <v>76</v>
      </c>
      <c r="B211" s="521"/>
      <c r="C211" s="521"/>
      <c r="D211" s="39" t="s">
        <v>77</v>
      </c>
      <c r="E211" s="52">
        <f t="shared" si="45"/>
        <v>1582.5</v>
      </c>
      <c r="F211" s="66">
        <f>40+356</f>
        <v>396</v>
      </c>
      <c r="G211" s="66">
        <f>200+47+105+30+208</f>
        <v>590</v>
      </c>
      <c r="H211" s="66">
        <f>200+100+73+97.5</f>
        <v>470.5</v>
      </c>
      <c r="I211" s="66">
        <f>6+120</f>
        <v>126</v>
      </c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0" t="s">
        <v>644</v>
      </c>
      <c r="B216" s="511"/>
      <c r="C216" s="512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0" t="s">
        <v>632</v>
      </c>
      <c r="B217" s="511"/>
      <c r="C217" s="512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13" t="s">
        <v>645</v>
      </c>
      <c r="B218" s="514"/>
      <c r="C218" s="515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101731.38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22579.38</v>
      </c>
      <c r="I219" s="66">
        <f t="shared" si="57"/>
        <v>7048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101731.38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22579.38</v>
      </c>
      <c r="I220" s="64">
        <f t="shared" si="58"/>
        <v>7048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19936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4030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16" t="s">
        <v>95</v>
      </c>
      <c r="C222" s="516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16" t="s">
        <v>671</v>
      </c>
      <c r="C223" s="516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25" t="s">
        <v>714</v>
      </c>
      <c r="C224" s="526"/>
      <c r="D224" s="39" t="s">
        <v>710</v>
      </c>
      <c r="E224" s="429">
        <f t="shared" si="45"/>
        <v>19936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4030</v>
      </c>
      <c r="J224" s="384"/>
      <c r="K224" s="384"/>
      <c r="L224" s="384"/>
    </row>
    <row r="225" spans="1:12" s="7" customFormat="1" ht="29.25" customHeight="1">
      <c r="A225" s="26"/>
      <c r="B225" s="485"/>
      <c r="C225" s="485" t="s">
        <v>715</v>
      </c>
      <c r="D225" s="39" t="s">
        <v>711</v>
      </c>
      <c r="E225" s="429">
        <f t="shared" si="45"/>
        <v>16752</v>
      </c>
      <c r="F225" s="428">
        <v>13366</v>
      </c>
      <c r="G225" s="66"/>
      <c r="H225" s="66"/>
      <c r="I225" s="66">
        <v>3386</v>
      </c>
      <c r="J225" s="384"/>
      <c r="K225" s="384"/>
      <c r="L225" s="384"/>
    </row>
    <row r="226" spans="1:12" s="7" customFormat="1" ht="25.5" customHeight="1">
      <c r="A226" s="26"/>
      <c r="B226" s="485"/>
      <c r="C226" s="485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5"/>
      <c r="C227" s="485" t="s">
        <v>717</v>
      </c>
      <c r="D227" s="39" t="s">
        <v>713</v>
      </c>
      <c r="E227" s="429">
        <f t="shared" si="45"/>
        <v>3184</v>
      </c>
      <c r="F227" s="428">
        <v>2540</v>
      </c>
      <c r="G227" s="66"/>
      <c r="H227" s="66"/>
      <c r="I227" s="66">
        <v>644</v>
      </c>
      <c r="J227" s="384"/>
      <c r="K227" s="384"/>
      <c r="L227" s="384"/>
    </row>
    <row r="228" spans="1:12" s="7" customFormat="1" ht="18.75" customHeight="1">
      <c r="A228" s="26"/>
      <c r="B228" s="516" t="s">
        <v>639</v>
      </c>
      <c r="C228" s="516"/>
      <c r="D228" s="39" t="s">
        <v>99</v>
      </c>
      <c r="E228" s="52">
        <f t="shared" si="45"/>
        <v>81795.38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22579.38</v>
      </c>
      <c r="I228" s="66">
        <f t="shared" si="61"/>
        <v>3018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27640</v>
      </c>
      <c r="F229" s="66">
        <f>12017+27+198</f>
        <v>12242</v>
      </c>
      <c r="G229" s="66">
        <f>2000+7042+416+1377</f>
        <v>10835</v>
      </c>
      <c r="H229" s="66">
        <f>1000+167+646+158+540+64</f>
        <v>2575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06" t="s">
        <v>108</v>
      </c>
      <c r="C230" s="506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6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6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6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06" t="s">
        <v>116</v>
      </c>
      <c r="C234" s="506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6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6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6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07" t="s">
        <v>627</v>
      </c>
      <c r="C238" s="508"/>
      <c r="D238" s="54" t="s">
        <v>626</v>
      </c>
      <c r="E238" s="52">
        <f>F238+G238+H238+I238</f>
        <v>42410.380000000005</v>
      </c>
      <c r="F238" s="67">
        <v>33046</v>
      </c>
      <c r="G238" s="67">
        <v>75</v>
      </c>
      <c r="H238" s="67">
        <f>1000+7259.38</f>
        <v>8259.380000000001</v>
      </c>
      <c r="I238" s="67">
        <f>700+330</f>
        <v>1030</v>
      </c>
      <c r="J238" s="386"/>
      <c r="K238" s="386"/>
      <c r="L238" s="386"/>
    </row>
    <row r="239" spans="1:12" s="8" customFormat="1" ht="34.5" customHeight="1">
      <c r="A239" s="509" t="s">
        <v>124</v>
      </c>
      <c r="B239" s="509"/>
      <c r="C239" s="509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00" t="s">
        <v>126</v>
      </c>
      <c r="C240" s="500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7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7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7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00" t="s">
        <v>134</v>
      </c>
      <c r="C244" s="500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7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7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7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00" t="s">
        <v>139</v>
      </c>
      <c r="C248" s="500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7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7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7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00" t="s">
        <v>144</v>
      </c>
      <c r="C252" s="500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7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7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7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00" t="s">
        <v>149</v>
      </c>
      <c r="C256" s="500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7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7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7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00" t="s">
        <v>154</v>
      </c>
      <c r="C260" s="500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7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7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7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00" t="s">
        <v>159</v>
      </c>
      <c r="C264" s="500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7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7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7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00" t="s">
        <v>164</v>
      </c>
      <c r="C268" s="500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7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7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7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00" t="s">
        <v>169</v>
      </c>
      <c r="C272" s="500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7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7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7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00" t="s">
        <v>174</v>
      </c>
      <c r="C276" s="500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7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7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7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00" t="s">
        <v>180</v>
      </c>
      <c r="C280" s="500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7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7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7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01" t="s">
        <v>705</v>
      </c>
      <c r="B284" s="502"/>
      <c r="C284" s="503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01" t="s">
        <v>661</v>
      </c>
      <c r="B286" s="502"/>
      <c r="C286" s="503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04" t="s">
        <v>662</v>
      </c>
      <c r="C287" s="505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tabSelected="1" view="pageBreakPreview" zoomScale="106" zoomScaleNormal="75" zoomScaleSheetLayoutView="106" workbookViewId="0">
      <selection activeCell="F3" sqref="F3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627" t="s">
        <v>192</v>
      </c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</row>
    <row r="9" spans="1:14">
      <c r="A9" s="627" t="s">
        <v>709</v>
      </c>
      <c r="B9" s="627"/>
      <c r="C9" s="627"/>
      <c r="D9" s="627"/>
      <c r="E9" s="627"/>
      <c r="F9" s="627"/>
      <c r="G9" s="627"/>
      <c r="H9" s="627"/>
      <c r="I9" s="627"/>
      <c r="J9" s="627"/>
      <c r="K9" s="627"/>
      <c r="L9" s="627"/>
      <c r="M9" s="627"/>
    </row>
    <row r="10" spans="1:14">
      <c r="A10" s="491"/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</row>
    <row r="11" spans="1:14">
      <c r="A11" s="491"/>
      <c r="B11" s="491"/>
      <c r="C11" s="491"/>
      <c r="D11" s="491"/>
      <c r="E11" s="491"/>
      <c r="F11" s="491"/>
      <c r="G11" s="491"/>
      <c r="H11" s="491"/>
      <c r="I11" s="491"/>
      <c r="J11" s="491"/>
      <c r="K11" s="491"/>
      <c r="L11" s="491"/>
      <c r="M11" s="491"/>
    </row>
    <row r="12" spans="1:14">
      <c r="A12" s="491"/>
      <c r="B12" s="491"/>
      <c r="C12" s="491"/>
      <c r="D12" s="491"/>
      <c r="E12" s="491"/>
      <c r="F12" s="491"/>
      <c r="G12" s="491"/>
      <c r="H12" s="491"/>
      <c r="I12" s="491"/>
      <c r="J12" s="491"/>
      <c r="K12" s="337"/>
      <c r="L12" s="337"/>
      <c r="M12" s="337"/>
    </row>
    <row r="13" spans="1:14">
      <c r="A13" s="491"/>
      <c r="B13" s="491"/>
      <c r="C13" s="491"/>
      <c r="D13" s="491"/>
      <c r="E13" s="491"/>
      <c r="F13" s="491"/>
      <c r="G13" s="491"/>
      <c r="H13" s="491"/>
      <c r="I13" s="491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628"/>
      <c r="J14" s="628"/>
      <c r="K14" s="340"/>
      <c r="L14" s="339" t="s">
        <v>616</v>
      </c>
      <c r="M14" s="629"/>
      <c r="N14" s="629"/>
    </row>
    <row r="15" spans="1:14" ht="15.75" customHeight="1">
      <c r="A15" s="630" t="s">
        <v>3</v>
      </c>
      <c r="B15" s="631"/>
      <c r="C15" s="632"/>
      <c r="D15" s="639" t="s">
        <v>4</v>
      </c>
      <c r="E15" s="642" t="s">
        <v>708</v>
      </c>
      <c r="F15" s="643"/>
      <c r="G15" s="643"/>
      <c r="H15" s="643"/>
      <c r="I15" s="643"/>
      <c r="J15" s="643"/>
      <c r="K15" s="644" t="s">
        <v>615</v>
      </c>
      <c r="L15" s="644"/>
      <c r="M15" s="644"/>
    </row>
    <row r="16" spans="1:14" ht="12.75" customHeight="1">
      <c r="A16" s="633"/>
      <c r="B16" s="634"/>
      <c r="C16" s="635"/>
      <c r="D16" s="640"/>
      <c r="E16" s="645" t="s">
        <v>193</v>
      </c>
      <c r="F16" s="645"/>
      <c r="G16" s="645" t="s">
        <v>194</v>
      </c>
      <c r="H16" s="645"/>
      <c r="I16" s="645"/>
      <c r="J16" s="579"/>
      <c r="K16" s="622">
        <v>2025</v>
      </c>
      <c r="L16" s="623">
        <v>2026</v>
      </c>
      <c r="M16" s="623">
        <v>2027</v>
      </c>
    </row>
    <row r="17" spans="1:14" ht="86.25" customHeight="1">
      <c r="A17" s="636"/>
      <c r="B17" s="637"/>
      <c r="C17" s="638"/>
      <c r="D17" s="64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622"/>
      <c r="L17" s="623"/>
      <c r="M17" s="623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881340.98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212772.97999999995</v>
      </c>
      <c r="J18" s="95">
        <f t="shared" si="1"/>
        <v>161483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624" t="s">
        <v>201</v>
      </c>
      <c r="B19" s="625"/>
      <c r="C19" s="626"/>
      <c r="D19" s="420" t="s">
        <v>203</v>
      </c>
      <c r="E19" s="421">
        <f t="shared" si="0"/>
        <v>881340.98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212772.98</v>
      </c>
      <c r="J19" s="421">
        <f t="shared" si="3"/>
        <v>161483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762162.72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189899.01</v>
      </c>
      <c r="J20" s="467">
        <f t="shared" si="4"/>
        <v>155944.35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741828.1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189723.1</v>
      </c>
      <c r="J21" s="417">
        <f t="shared" si="5"/>
        <v>151809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742176.72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189899.01</v>
      </c>
      <c r="J22" s="97">
        <f t="shared" si="5"/>
        <v>151914.35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517537.01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141028.00999999998</v>
      </c>
      <c r="J23" s="98">
        <f t="shared" si="5"/>
        <v>105781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223535.91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48946.2</v>
      </c>
      <c r="J24" s="98">
        <f t="shared" si="5"/>
        <v>45877.35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1103.8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-75.2</v>
      </c>
      <c r="J26" s="97">
        <f t="shared" si="6"/>
        <v>256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-348.62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-175.91</v>
      </c>
      <c r="J27" s="97">
        <f>J97+J244+J309+J379+J444+J523+J579+J669+J725+J795</f>
        <v>-105.35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139512.88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23049.88</v>
      </c>
      <c r="J28" s="426">
        <f t="shared" si="9"/>
        <v>9674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19936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4030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119526.88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23049.88</v>
      </c>
      <c r="J32" s="98">
        <f t="shared" si="14"/>
        <v>5644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119526.88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23049.88</v>
      </c>
      <c r="J33" s="98">
        <f>J139+J295+J430+J565+J711+J837</f>
        <v>5644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8" t="s">
        <v>202</v>
      </c>
      <c r="B35" s="569"/>
      <c r="C35" s="570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602" t="s">
        <v>606</v>
      </c>
      <c r="C38" s="601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3534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731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406</v>
      </c>
      <c r="F42" s="147"/>
      <c r="G42" s="147">
        <v>96</v>
      </c>
      <c r="H42" s="147">
        <v>101</v>
      </c>
      <c r="I42" s="147">
        <f>101</f>
        <v>101</v>
      </c>
      <c r="J42" s="133">
        <f>100+11-3</f>
        <v>108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84" t="s">
        <v>392</v>
      </c>
      <c r="C55" s="585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2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8</v>
      </c>
      <c r="F79" s="147"/>
      <c r="G79" s="147">
        <f>G85</f>
        <v>5</v>
      </c>
      <c r="H79" s="147">
        <f t="shared" ref="H79:I79" si="28">H85</f>
        <v>0</v>
      </c>
      <c r="I79" s="147">
        <f t="shared" si="28"/>
        <v>0</v>
      </c>
      <c r="J79" s="133">
        <f>J85</f>
        <v>3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8</v>
      </c>
      <c r="F85" s="147"/>
      <c r="G85" s="147">
        <v>5</v>
      </c>
      <c r="H85" s="147"/>
      <c r="I85" s="147">
        <v>0</v>
      </c>
      <c r="J85" s="133">
        <v>3</v>
      </c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9">F91+F92</f>
        <v>0</v>
      </c>
      <c r="G90" s="147">
        <f t="shared" si="29"/>
        <v>0</v>
      </c>
      <c r="H90" s="147">
        <f t="shared" si="29"/>
        <v>0</v>
      </c>
      <c r="I90" s="147">
        <f t="shared" si="29"/>
        <v>0</v>
      </c>
      <c r="J90" s="148">
        <f t="shared" si="29"/>
        <v>0</v>
      </c>
      <c r="K90" s="348">
        <f t="shared" si="29"/>
        <v>0</v>
      </c>
      <c r="L90" s="348">
        <f t="shared" si="29"/>
        <v>0</v>
      </c>
      <c r="M90" s="348">
        <f t="shared" si="29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30">G94+H94+I94+J94</f>
        <v>0</v>
      </c>
      <c r="F94" s="147">
        <f t="shared" ref="F94:M94" si="31">F95+F96</f>
        <v>0</v>
      </c>
      <c r="G94" s="147">
        <f t="shared" si="31"/>
        <v>0</v>
      </c>
      <c r="H94" s="147">
        <f t="shared" si="31"/>
        <v>0</v>
      </c>
      <c r="I94" s="147">
        <f t="shared" si="31"/>
        <v>0</v>
      </c>
      <c r="J94" s="148">
        <f t="shared" si="31"/>
        <v>0</v>
      </c>
      <c r="K94" s="348">
        <f t="shared" si="31"/>
        <v>0</v>
      </c>
      <c r="L94" s="348">
        <f t="shared" si="31"/>
        <v>0</v>
      </c>
      <c r="M94" s="348">
        <f t="shared" si="31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30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30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30"/>
        <v>-11</v>
      </c>
      <c r="F97" s="147">
        <f t="shared" ref="F97:M97" si="32">F98</f>
        <v>0</v>
      </c>
      <c r="G97" s="147">
        <f t="shared" si="32"/>
        <v>0</v>
      </c>
      <c r="H97" s="147">
        <f t="shared" si="32"/>
        <v>0</v>
      </c>
      <c r="I97" s="147">
        <f t="shared" si="32"/>
        <v>0</v>
      </c>
      <c r="J97" s="148">
        <f t="shared" si="32"/>
        <v>-11</v>
      </c>
      <c r="K97" s="348">
        <f t="shared" si="32"/>
        <v>0</v>
      </c>
      <c r="L97" s="348">
        <f t="shared" si="32"/>
        <v>0</v>
      </c>
      <c r="M97" s="348">
        <f t="shared" si="32"/>
        <v>0</v>
      </c>
      <c r="N97" s="86"/>
    </row>
    <row r="98" spans="1:14" s="11" customFormat="1" ht="28.5" customHeight="1">
      <c r="A98" s="143"/>
      <c r="B98" s="611" t="s">
        <v>471</v>
      </c>
      <c r="C98" s="612"/>
      <c r="D98" s="153" t="s">
        <v>472</v>
      </c>
      <c r="E98" s="117">
        <f t="shared" si="30"/>
        <v>-11</v>
      </c>
      <c r="F98" s="147"/>
      <c r="G98" s="147"/>
      <c r="H98" s="147"/>
      <c r="I98" s="147"/>
      <c r="J98" s="133">
        <v>-11</v>
      </c>
      <c r="K98" s="345"/>
      <c r="L98" s="349"/>
      <c r="M98" s="349"/>
      <c r="N98" s="86"/>
    </row>
    <row r="99" spans="1:14" s="72" customFormat="1">
      <c r="A99" s="557" t="s">
        <v>473</v>
      </c>
      <c r="B99" s="558"/>
      <c r="C99" s="558"/>
      <c r="D99" s="140"/>
      <c r="E99" s="137">
        <f t="shared" si="30"/>
        <v>61</v>
      </c>
      <c r="F99" s="183"/>
      <c r="G99" s="183">
        <f t="shared" ref="G99:M99" si="33">G138</f>
        <v>61</v>
      </c>
      <c r="H99" s="183">
        <f t="shared" si="33"/>
        <v>0</v>
      </c>
      <c r="I99" s="183">
        <f t="shared" si="33"/>
        <v>0</v>
      </c>
      <c r="J99" s="183">
        <f t="shared" si="33"/>
        <v>0</v>
      </c>
      <c r="K99" s="350">
        <f t="shared" si="33"/>
        <v>0</v>
      </c>
      <c r="L99" s="350">
        <f t="shared" si="33"/>
        <v>0</v>
      </c>
      <c r="M99" s="350">
        <f t="shared" si="33"/>
        <v>0</v>
      </c>
      <c r="N99" s="87"/>
    </row>
    <row r="100" spans="1:14" s="72" customFormat="1" hidden="1">
      <c r="A100" s="493"/>
      <c r="B100" s="559" t="s">
        <v>609</v>
      </c>
      <c r="C100" s="560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4">G101+H101+I101+J101</f>
        <v>0</v>
      </c>
      <c r="F101" s="147">
        <f t="shared" ref="F101:M101" si="35">F102</f>
        <v>0</v>
      </c>
      <c r="G101" s="147">
        <f t="shared" si="35"/>
        <v>0</v>
      </c>
      <c r="H101" s="147">
        <f t="shared" si="35"/>
        <v>0</v>
      </c>
      <c r="I101" s="147">
        <f t="shared" si="35"/>
        <v>0</v>
      </c>
      <c r="J101" s="148">
        <f t="shared" si="35"/>
        <v>0</v>
      </c>
      <c r="K101" s="348">
        <f t="shared" si="35"/>
        <v>0</v>
      </c>
      <c r="L101" s="348">
        <f t="shared" si="35"/>
        <v>0</v>
      </c>
      <c r="M101" s="348">
        <f t="shared" si="35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4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4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4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4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4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4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4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4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4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6">G112+H112+I112+J112</f>
        <v>0</v>
      </c>
      <c r="F112" s="147">
        <f t="shared" ref="F112:M112" si="37">F113</f>
        <v>0</v>
      </c>
      <c r="G112" s="147">
        <f t="shared" si="37"/>
        <v>0</v>
      </c>
      <c r="H112" s="147">
        <f t="shared" si="37"/>
        <v>0</v>
      </c>
      <c r="I112" s="147">
        <f t="shared" si="37"/>
        <v>0</v>
      </c>
      <c r="J112" s="148">
        <f t="shared" si="37"/>
        <v>0</v>
      </c>
      <c r="K112" s="348">
        <f t="shared" si="37"/>
        <v>0</v>
      </c>
      <c r="L112" s="348">
        <f t="shared" si="37"/>
        <v>0</v>
      </c>
      <c r="M112" s="348">
        <f t="shared" si="37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6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6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6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6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6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6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6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6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8">G125+H125+I125+J125</f>
        <v>0</v>
      </c>
      <c r="F125" s="147">
        <f t="shared" ref="F125:M125" si="39">F126+F127+F128+F129+F130+F131+F132+F133+F134+F135+F136</f>
        <v>0</v>
      </c>
      <c r="G125" s="147">
        <f t="shared" si="39"/>
        <v>0</v>
      </c>
      <c r="H125" s="147">
        <f t="shared" si="39"/>
        <v>0</v>
      </c>
      <c r="I125" s="147">
        <f t="shared" si="39"/>
        <v>0</v>
      </c>
      <c r="J125" s="148">
        <f t="shared" si="39"/>
        <v>0</v>
      </c>
      <c r="K125" s="348">
        <f t="shared" si="39"/>
        <v>0</v>
      </c>
      <c r="L125" s="348">
        <f t="shared" si="39"/>
        <v>0</v>
      </c>
      <c r="M125" s="348">
        <f t="shared" si="39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8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8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8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8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8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8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8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8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8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8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8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40">G138+H138+I138+J138</f>
        <v>61</v>
      </c>
      <c r="F138" s="147">
        <f t="shared" ref="F138:M138" si="41">F139+F149</f>
        <v>0</v>
      </c>
      <c r="G138" s="147">
        <f t="shared" si="41"/>
        <v>61</v>
      </c>
      <c r="H138" s="147">
        <f t="shared" si="41"/>
        <v>0</v>
      </c>
      <c r="I138" s="147">
        <f t="shared" si="41"/>
        <v>0</v>
      </c>
      <c r="J138" s="148">
        <f t="shared" si="41"/>
        <v>0</v>
      </c>
      <c r="K138" s="348">
        <f t="shared" si="41"/>
        <v>0</v>
      </c>
      <c r="L138" s="348">
        <f t="shared" si="41"/>
        <v>0</v>
      </c>
      <c r="M138" s="348">
        <f t="shared" si="41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40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40"/>
        <v>61</v>
      </c>
      <c r="F140" s="147">
        <f t="shared" ref="F140:M140" si="42">F141+F142+F143+F144</f>
        <v>0</v>
      </c>
      <c r="G140" s="147">
        <f t="shared" si="42"/>
        <v>61</v>
      </c>
      <c r="H140" s="147">
        <f t="shared" si="42"/>
        <v>0</v>
      </c>
      <c r="I140" s="147">
        <f t="shared" si="42"/>
        <v>0</v>
      </c>
      <c r="J140" s="148">
        <f t="shared" si="42"/>
        <v>0</v>
      </c>
      <c r="K140" s="348">
        <f t="shared" si="42"/>
        <v>0</v>
      </c>
      <c r="L140" s="348">
        <f t="shared" si="42"/>
        <v>0</v>
      </c>
      <c r="M140" s="348">
        <f t="shared" si="42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40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40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40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40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40"/>
        <v>0</v>
      </c>
      <c r="F145" s="147">
        <f t="shared" ref="F145:M145" si="43">F146</f>
        <v>0</v>
      </c>
      <c r="G145" s="147">
        <f t="shared" si="43"/>
        <v>0</v>
      </c>
      <c r="H145" s="147">
        <f t="shared" si="43"/>
        <v>0</v>
      </c>
      <c r="I145" s="147">
        <f t="shared" si="43"/>
        <v>0</v>
      </c>
      <c r="J145" s="148">
        <f t="shared" si="43"/>
        <v>0</v>
      </c>
      <c r="K145" s="348">
        <f t="shared" si="43"/>
        <v>0</v>
      </c>
      <c r="L145" s="348">
        <f t="shared" si="43"/>
        <v>0</v>
      </c>
      <c r="M145" s="348">
        <f t="shared" si="43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40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40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4">F150</f>
        <v>0</v>
      </c>
      <c r="G149" s="147">
        <f t="shared" si="44"/>
        <v>0</v>
      </c>
      <c r="H149" s="147">
        <f t="shared" si="44"/>
        <v>0</v>
      </c>
      <c r="I149" s="147">
        <f t="shared" si="44"/>
        <v>0</v>
      </c>
      <c r="J149" s="148">
        <f t="shared" si="44"/>
        <v>0</v>
      </c>
      <c r="K149" s="348">
        <f t="shared" si="44"/>
        <v>0</v>
      </c>
      <c r="L149" s="348">
        <f t="shared" si="44"/>
        <v>0</v>
      </c>
      <c r="M149" s="348">
        <f t="shared" si="44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4"/>
        <v>0</v>
      </c>
      <c r="G150" s="147">
        <f t="shared" si="44"/>
        <v>0</v>
      </c>
      <c r="H150" s="147">
        <f t="shared" si="44"/>
        <v>0</v>
      </c>
      <c r="I150" s="147">
        <f t="shared" si="44"/>
        <v>0</v>
      </c>
      <c r="J150" s="148">
        <f t="shared" si="44"/>
        <v>0</v>
      </c>
      <c r="K150" s="348">
        <f t="shared" si="44"/>
        <v>0</v>
      </c>
      <c r="L150" s="348">
        <f t="shared" si="44"/>
        <v>0</v>
      </c>
      <c r="M150" s="348">
        <f t="shared" si="44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5">F154</f>
        <v>0</v>
      </c>
      <c r="G153" s="147">
        <f t="shared" si="45"/>
        <v>0</v>
      </c>
      <c r="H153" s="147">
        <f t="shared" si="45"/>
        <v>0</v>
      </c>
      <c r="I153" s="147">
        <f t="shared" si="45"/>
        <v>0</v>
      </c>
      <c r="J153" s="148">
        <f t="shared" si="45"/>
        <v>0</v>
      </c>
      <c r="K153" s="348">
        <f t="shared" si="45"/>
        <v>0</v>
      </c>
      <c r="L153" s="348">
        <f t="shared" si="45"/>
        <v>0</v>
      </c>
      <c r="M153" s="348">
        <f t="shared" si="45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6">G156</f>
        <v>1062</v>
      </c>
      <c r="H155" s="132">
        <f t="shared" si="46"/>
        <v>1001</v>
      </c>
      <c r="I155" s="132">
        <f t="shared" si="46"/>
        <v>801</v>
      </c>
      <c r="J155" s="132">
        <f t="shared" si="46"/>
        <v>720</v>
      </c>
      <c r="K155" s="132">
        <f t="shared" si="46"/>
        <v>3403</v>
      </c>
      <c r="L155" s="132">
        <f t="shared" si="46"/>
        <v>3403</v>
      </c>
      <c r="M155" s="132">
        <f t="shared" si="46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19" t="s">
        <v>211</v>
      </c>
      <c r="B159" s="620"/>
      <c r="C159" s="621"/>
      <c r="D159" s="216" t="s">
        <v>212</v>
      </c>
      <c r="E159" s="126">
        <f>G159+H159+I159+J159</f>
        <v>0</v>
      </c>
      <c r="F159" s="127">
        <f t="shared" ref="F159:M159" si="47">F160</f>
        <v>0</v>
      </c>
      <c r="G159" s="127">
        <f t="shared" si="47"/>
        <v>0</v>
      </c>
      <c r="H159" s="127">
        <f t="shared" si="47"/>
        <v>0</v>
      </c>
      <c r="I159" s="127">
        <f t="shared" si="47"/>
        <v>0</v>
      </c>
      <c r="J159" s="128">
        <f t="shared" si="47"/>
        <v>0</v>
      </c>
      <c r="K159" s="344">
        <f t="shared" si="47"/>
        <v>0</v>
      </c>
      <c r="L159" s="344">
        <f t="shared" si="47"/>
        <v>0</v>
      </c>
      <c r="M159" s="344">
        <f t="shared" si="47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8">F162+F164</f>
        <v>0</v>
      </c>
      <c r="G160" s="132">
        <f t="shared" si="48"/>
        <v>0</v>
      </c>
      <c r="H160" s="132">
        <f t="shared" si="48"/>
        <v>0</v>
      </c>
      <c r="I160" s="132">
        <f t="shared" si="48"/>
        <v>0</v>
      </c>
      <c r="J160" s="133">
        <f t="shared" si="48"/>
        <v>0</v>
      </c>
      <c r="K160" s="345">
        <f t="shared" si="48"/>
        <v>0</v>
      </c>
      <c r="L160" s="345">
        <f t="shared" si="48"/>
        <v>0</v>
      </c>
      <c r="M160" s="345">
        <f t="shared" si="48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594" t="s">
        <v>221</v>
      </c>
      <c r="B165" s="595"/>
      <c r="C165" s="596"/>
      <c r="D165" s="496" t="s">
        <v>222</v>
      </c>
      <c r="E165" s="126">
        <f>G165+H165+I165+J165</f>
        <v>850803.98</v>
      </c>
      <c r="F165" s="127">
        <f t="shared" ref="F165:M165" si="49">F166+F182+F317+F461</f>
        <v>11074.83</v>
      </c>
      <c r="G165" s="127">
        <f t="shared" si="49"/>
        <v>305097</v>
      </c>
      <c r="H165" s="127">
        <f t="shared" si="49"/>
        <v>186715</v>
      </c>
      <c r="I165" s="127">
        <f t="shared" si="49"/>
        <v>203287.98</v>
      </c>
      <c r="J165" s="128">
        <f t="shared" si="49"/>
        <v>155704</v>
      </c>
      <c r="K165" s="352">
        <f t="shared" si="49"/>
        <v>689581</v>
      </c>
      <c r="L165" s="352">
        <f t="shared" si="49"/>
        <v>689631</v>
      </c>
      <c r="M165" s="352">
        <f t="shared" si="49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50">F168+F171+F175+F176+F178+F181</f>
        <v>0</v>
      </c>
      <c r="G166" s="132">
        <f t="shared" si="50"/>
        <v>0</v>
      </c>
      <c r="H166" s="132">
        <f t="shared" si="50"/>
        <v>0</v>
      </c>
      <c r="I166" s="132">
        <f t="shared" si="50"/>
        <v>0</v>
      </c>
      <c r="J166" s="133">
        <f t="shared" si="50"/>
        <v>0</v>
      </c>
      <c r="K166" s="345">
        <f t="shared" si="50"/>
        <v>0</v>
      </c>
      <c r="L166" s="345">
        <f t="shared" si="50"/>
        <v>0</v>
      </c>
      <c r="M166" s="345">
        <f t="shared" si="50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1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1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1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1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1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1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1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1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1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1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1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1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1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1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79" t="s">
        <v>253</v>
      </c>
      <c r="B182" s="580"/>
      <c r="C182" s="581"/>
      <c r="D182" s="224" t="s">
        <v>254</v>
      </c>
      <c r="E182" s="117">
        <f>E183</f>
        <v>721657</v>
      </c>
      <c r="F182" s="117">
        <f t="shared" ref="F182:M182" si="52">F183</f>
        <v>11074.83</v>
      </c>
      <c r="G182" s="117">
        <f t="shared" si="52"/>
        <v>234672</v>
      </c>
      <c r="H182" s="117">
        <f t="shared" si="52"/>
        <v>169918</v>
      </c>
      <c r="I182" s="117">
        <f t="shared" si="52"/>
        <v>177579</v>
      </c>
      <c r="J182" s="117">
        <f t="shared" si="52"/>
        <v>139488</v>
      </c>
      <c r="K182" s="353">
        <f t="shared" si="52"/>
        <v>626305</v>
      </c>
      <c r="L182" s="353">
        <f t="shared" si="52"/>
        <v>626305</v>
      </c>
      <c r="M182" s="353">
        <f t="shared" si="52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1"/>
        <v>721657</v>
      </c>
      <c r="F183" s="317">
        <f>F184</f>
        <v>11074.83</v>
      </c>
      <c r="G183" s="317">
        <f t="shared" ref="G183:M184" si="53">G185+G246</f>
        <v>234672</v>
      </c>
      <c r="H183" s="317">
        <f t="shared" si="53"/>
        <v>169918</v>
      </c>
      <c r="I183" s="317">
        <f t="shared" si="53"/>
        <v>177579</v>
      </c>
      <c r="J183" s="317">
        <f t="shared" si="53"/>
        <v>139488</v>
      </c>
      <c r="K183" s="354">
        <f t="shared" si="53"/>
        <v>626305</v>
      </c>
      <c r="L183" s="354">
        <f t="shared" si="53"/>
        <v>626305</v>
      </c>
      <c r="M183" s="354">
        <f t="shared" si="53"/>
        <v>626305</v>
      </c>
      <c r="N183" s="319"/>
    </row>
    <row r="184" spans="1:14" s="320" customFormat="1">
      <c r="A184" s="312"/>
      <c r="B184" s="617" t="s">
        <v>606</v>
      </c>
      <c r="C184" s="618"/>
      <c r="D184" s="315"/>
      <c r="E184" s="316">
        <f>E186+E247</f>
        <v>646740.56000000006</v>
      </c>
      <c r="F184" s="316">
        <f>F186+F247+F258+F294</f>
        <v>11074.83</v>
      </c>
      <c r="G184" s="316">
        <f t="shared" si="53"/>
        <v>194654.36</v>
      </c>
      <c r="H184" s="316">
        <f t="shared" si="53"/>
        <v>158012</v>
      </c>
      <c r="I184" s="316">
        <f t="shared" si="53"/>
        <v>163110.20000000001</v>
      </c>
      <c r="J184" s="321">
        <f t="shared" si="53"/>
        <v>130964</v>
      </c>
      <c r="K184" s="355">
        <f t="shared" si="53"/>
        <v>626305</v>
      </c>
      <c r="L184" s="355">
        <f t="shared" si="53"/>
        <v>626305</v>
      </c>
      <c r="M184" s="355">
        <f t="shared" si="53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4">G185+H185+I185+J185</f>
        <v>646635.5</v>
      </c>
      <c r="F185" s="316">
        <f t="shared" ref="F185:M185" si="55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163040.5</v>
      </c>
      <c r="J185" s="316">
        <f>J186+J244</f>
        <v>130964</v>
      </c>
      <c r="K185" s="355">
        <f t="shared" si="55"/>
        <v>626305</v>
      </c>
      <c r="L185" s="355">
        <f t="shared" si="55"/>
        <v>626305</v>
      </c>
      <c r="M185" s="355">
        <f t="shared" si="55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4"/>
        <v>646740.56000000006</v>
      </c>
      <c r="F186" s="147">
        <f t="shared" ref="F186:M186" si="56">F187+F188+F189+F194+F198+F200+F212+F218+F225</f>
        <v>11074.83</v>
      </c>
      <c r="G186" s="147">
        <f t="shared" si="56"/>
        <v>194654.36</v>
      </c>
      <c r="H186" s="147">
        <f t="shared" si="56"/>
        <v>158012</v>
      </c>
      <c r="I186" s="147">
        <f t="shared" si="56"/>
        <v>163110.20000000001</v>
      </c>
      <c r="J186" s="148">
        <f t="shared" si="56"/>
        <v>130964</v>
      </c>
      <c r="K186" s="348">
        <f t="shared" si="56"/>
        <v>626305</v>
      </c>
      <c r="L186" s="348">
        <f t="shared" si="56"/>
        <v>626305</v>
      </c>
      <c r="M186" s="348">
        <f t="shared" si="56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4"/>
        <v>456819</v>
      </c>
      <c r="F187" s="147"/>
      <c r="G187" s="147">
        <v>127849</v>
      </c>
      <c r="H187" s="147">
        <f>112583-160-180+290-212</f>
        <v>112321</v>
      </c>
      <c r="I187" s="147">
        <f>104534-50+2870-400-150+17217-250-220-70</f>
        <v>123481</v>
      </c>
      <c r="J187" s="133">
        <f>99135-5800-280+528-315-100</f>
        <v>93168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4"/>
        <v>189362.56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36335+802.86+1091.5+430+150+72.84+400+248+220+70</f>
        <v>39820.199999999997</v>
      </c>
      <c r="J188" s="133">
        <f>25833+2220-6+5800+280+3068+323+35+100</f>
        <v>37653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4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4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4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4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7">G194+H194+I194+J194</f>
        <v>0</v>
      </c>
      <c r="F194" s="147">
        <f t="shared" ref="F194:M194" si="58">F195+F196+F197</f>
        <v>0</v>
      </c>
      <c r="G194" s="147">
        <f t="shared" si="58"/>
        <v>0</v>
      </c>
      <c r="H194" s="147">
        <f t="shared" si="58"/>
        <v>0</v>
      </c>
      <c r="I194" s="147">
        <f t="shared" si="58"/>
        <v>0</v>
      </c>
      <c r="J194" s="148">
        <f t="shared" si="58"/>
        <v>0</v>
      </c>
      <c r="K194" s="348">
        <f t="shared" si="58"/>
        <v>0</v>
      </c>
      <c r="L194" s="348">
        <f t="shared" si="58"/>
        <v>0</v>
      </c>
      <c r="M194" s="348">
        <f t="shared" si="58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7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7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7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7"/>
        <v>0</v>
      </c>
      <c r="F198" s="147">
        <f t="shared" ref="F198:M198" si="59">F199</f>
        <v>0</v>
      </c>
      <c r="G198" s="147">
        <f t="shared" si="59"/>
        <v>0</v>
      </c>
      <c r="H198" s="147">
        <f t="shared" si="59"/>
        <v>0</v>
      </c>
      <c r="I198" s="147">
        <f t="shared" si="59"/>
        <v>0</v>
      </c>
      <c r="J198" s="148">
        <f t="shared" si="59"/>
        <v>0</v>
      </c>
      <c r="K198" s="348">
        <f t="shared" si="59"/>
        <v>0</v>
      </c>
      <c r="L198" s="348">
        <f t="shared" si="59"/>
        <v>0</v>
      </c>
      <c r="M198" s="348">
        <f t="shared" si="59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7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7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84" t="s">
        <v>392</v>
      </c>
      <c r="C201" s="591"/>
      <c r="D201" s="157" t="s">
        <v>393</v>
      </c>
      <c r="E201" s="117">
        <f t="shared" si="57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7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7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2"/>
      <c r="C204" s="165" t="s">
        <v>398</v>
      </c>
      <c r="D204" s="157" t="s">
        <v>399</v>
      </c>
      <c r="E204" s="117">
        <f t="shared" si="57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7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7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7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7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7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7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7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7"/>
        <v>0</v>
      </c>
      <c r="F212" s="147">
        <f t="shared" ref="F212:M212" si="60">F213+F215</f>
        <v>0</v>
      </c>
      <c r="G212" s="147">
        <f t="shared" si="60"/>
        <v>0</v>
      </c>
      <c r="H212" s="147">
        <f t="shared" si="60"/>
        <v>0</v>
      </c>
      <c r="I212" s="147">
        <f t="shared" si="60"/>
        <v>0</v>
      </c>
      <c r="J212" s="148">
        <f t="shared" si="60"/>
        <v>0</v>
      </c>
      <c r="K212" s="348">
        <f t="shared" si="60"/>
        <v>0</v>
      </c>
      <c r="L212" s="348">
        <f t="shared" si="60"/>
        <v>0</v>
      </c>
      <c r="M212" s="348">
        <f t="shared" si="60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7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7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7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7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7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7"/>
        <v>0</v>
      </c>
      <c r="F218" s="147">
        <f t="shared" ref="F218:M218" si="61">F219</f>
        <v>0</v>
      </c>
      <c r="G218" s="147">
        <f t="shared" si="61"/>
        <v>0</v>
      </c>
      <c r="H218" s="147">
        <f t="shared" si="61"/>
        <v>0</v>
      </c>
      <c r="I218" s="147">
        <f t="shared" si="61"/>
        <v>0</v>
      </c>
      <c r="J218" s="148">
        <f t="shared" si="61"/>
        <v>0</v>
      </c>
      <c r="K218" s="348">
        <f t="shared" si="61"/>
        <v>0</v>
      </c>
      <c r="L218" s="348">
        <f t="shared" si="61"/>
        <v>0</v>
      </c>
      <c r="M218" s="348">
        <f t="shared" si="61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7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7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7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7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7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2">G225+H225+I225+J225</f>
        <v>559</v>
      </c>
      <c r="F225" s="147"/>
      <c r="G225" s="147">
        <f>G226+G235</f>
        <v>369</v>
      </c>
      <c r="H225" s="147">
        <f t="shared" ref="H225:M225" si="63">H226+H235</f>
        <v>238</v>
      </c>
      <c r="I225" s="147">
        <f t="shared" si="63"/>
        <v>-191</v>
      </c>
      <c r="J225" s="147">
        <f t="shared" si="63"/>
        <v>143</v>
      </c>
      <c r="K225" s="147">
        <f t="shared" si="63"/>
        <v>1268</v>
      </c>
      <c r="L225" s="147">
        <f t="shared" si="63"/>
        <v>1268</v>
      </c>
      <c r="M225" s="147">
        <f t="shared" si="63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2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2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2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2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2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2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2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2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2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2" t="s">
        <v>656</v>
      </c>
      <c r="C235" s="593"/>
      <c r="D235" s="157" t="s">
        <v>657</v>
      </c>
      <c r="E235" s="117">
        <f t="shared" si="62"/>
        <v>559</v>
      </c>
      <c r="F235" s="147"/>
      <c r="G235" s="147">
        <v>369</v>
      </c>
      <c r="H235" s="147">
        <f>297-80+21</f>
        <v>238</v>
      </c>
      <c r="I235" s="147">
        <f>237-30-400+2</f>
        <v>-191</v>
      </c>
      <c r="J235" s="133">
        <f>186-8-35</f>
        <v>143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2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2"/>
        <v>0</v>
      </c>
      <c r="F237" s="147">
        <f t="shared" ref="F237:M237" si="64">F238+F239</f>
        <v>0</v>
      </c>
      <c r="G237" s="147">
        <f t="shared" si="64"/>
        <v>0</v>
      </c>
      <c r="H237" s="147">
        <f t="shared" si="64"/>
        <v>0</v>
      </c>
      <c r="I237" s="147">
        <f t="shared" si="64"/>
        <v>0</v>
      </c>
      <c r="J237" s="148">
        <f t="shared" si="64"/>
        <v>0</v>
      </c>
      <c r="K237" s="348">
        <f t="shared" si="64"/>
        <v>0</v>
      </c>
      <c r="L237" s="348">
        <f t="shared" si="64"/>
        <v>0</v>
      </c>
      <c r="M237" s="348">
        <f t="shared" si="64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2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2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2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2"/>
        <v>0</v>
      </c>
      <c r="F241" s="147">
        <f t="shared" ref="F241:M241" si="65">F242+F243</f>
        <v>0</v>
      </c>
      <c r="G241" s="147">
        <f t="shared" si="65"/>
        <v>0</v>
      </c>
      <c r="H241" s="147">
        <f t="shared" si="65"/>
        <v>0</v>
      </c>
      <c r="I241" s="147">
        <f t="shared" si="65"/>
        <v>0</v>
      </c>
      <c r="J241" s="148">
        <f t="shared" si="65"/>
        <v>0</v>
      </c>
      <c r="K241" s="348">
        <f t="shared" si="65"/>
        <v>0</v>
      </c>
      <c r="L241" s="348">
        <f t="shared" si="65"/>
        <v>0</v>
      </c>
      <c r="M241" s="348">
        <f t="shared" si="65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2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2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2"/>
        <v>-105.06</v>
      </c>
      <c r="F244" s="147">
        <f t="shared" ref="F244:M244" si="66">F245</f>
        <v>0</v>
      </c>
      <c r="G244" s="147">
        <f t="shared" si="66"/>
        <v>-35.36</v>
      </c>
      <c r="H244" s="147">
        <f t="shared" si="66"/>
        <v>0</v>
      </c>
      <c r="I244" s="147">
        <f t="shared" si="66"/>
        <v>-69.7</v>
      </c>
      <c r="J244" s="148">
        <f t="shared" si="66"/>
        <v>0</v>
      </c>
      <c r="K244" s="348">
        <f t="shared" si="66"/>
        <v>0</v>
      </c>
      <c r="L244" s="348">
        <f t="shared" si="66"/>
        <v>0</v>
      </c>
      <c r="M244" s="348">
        <f t="shared" si="66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2"/>
        <v>-105.06</v>
      </c>
      <c r="F245" s="147"/>
      <c r="G245" s="147">
        <v>-35.36</v>
      </c>
      <c r="H245" s="147"/>
      <c r="I245" s="147">
        <f>-55.86-13.84</f>
        <v>-69.7</v>
      </c>
      <c r="J245" s="133"/>
      <c r="K245" s="345"/>
      <c r="L245" s="349"/>
      <c r="M245" s="349"/>
      <c r="N245" s="86"/>
    </row>
    <row r="246" spans="1:14" s="72" customFormat="1">
      <c r="A246" s="557" t="s">
        <v>473</v>
      </c>
      <c r="B246" s="558"/>
      <c r="C246" s="558"/>
      <c r="D246" s="140"/>
      <c r="E246" s="137">
        <f t="shared" si="62"/>
        <v>75021.5</v>
      </c>
      <c r="F246" s="183">
        <f t="shared" ref="F246:M246" si="67">F294+F275+F258</f>
        <v>0</v>
      </c>
      <c r="G246" s="183">
        <f>G294+G275+G258+G290</f>
        <v>40053</v>
      </c>
      <c r="H246" s="183">
        <f t="shared" ref="H246:J246" si="68">H294+H275+H258+H290</f>
        <v>11906</v>
      </c>
      <c r="I246" s="183">
        <f t="shared" si="68"/>
        <v>14538.5</v>
      </c>
      <c r="J246" s="183">
        <f t="shared" si="68"/>
        <v>8524</v>
      </c>
      <c r="K246" s="183">
        <f t="shared" si="67"/>
        <v>0</v>
      </c>
      <c r="L246" s="183">
        <f t="shared" si="67"/>
        <v>0</v>
      </c>
      <c r="M246" s="183">
        <f t="shared" si="67"/>
        <v>0</v>
      </c>
      <c r="N246" s="87"/>
    </row>
    <row r="247" spans="1:14" s="72" customFormat="1" hidden="1">
      <c r="A247" s="493"/>
      <c r="B247" s="559" t="s">
        <v>609</v>
      </c>
      <c r="C247" s="560"/>
      <c r="D247" s="140"/>
      <c r="E247" s="137">
        <f t="shared" ref="E247:M247" si="69">E275</f>
        <v>0</v>
      </c>
      <c r="F247" s="137">
        <f t="shared" si="69"/>
        <v>0</v>
      </c>
      <c r="G247" s="137">
        <f t="shared" si="69"/>
        <v>0</v>
      </c>
      <c r="H247" s="137">
        <f t="shared" si="69"/>
        <v>0</v>
      </c>
      <c r="I247" s="137">
        <f t="shared" si="69"/>
        <v>0</v>
      </c>
      <c r="J247" s="237">
        <f t="shared" si="69"/>
        <v>0</v>
      </c>
      <c r="K247" s="357">
        <f t="shared" si="69"/>
        <v>0</v>
      </c>
      <c r="L247" s="357">
        <f t="shared" si="69"/>
        <v>0</v>
      </c>
      <c r="M247" s="357">
        <f t="shared" si="69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70">G248+H248+I248+J248</f>
        <v>0</v>
      </c>
      <c r="F248" s="147">
        <f t="shared" ref="F248:M248" si="71">F249</f>
        <v>0</v>
      </c>
      <c r="G248" s="147">
        <f t="shared" si="71"/>
        <v>0</v>
      </c>
      <c r="H248" s="147">
        <f t="shared" si="71"/>
        <v>0</v>
      </c>
      <c r="I248" s="147">
        <f t="shared" si="71"/>
        <v>0</v>
      </c>
      <c r="J248" s="148">
        <f t="shared" si="71"/>
        <v>0</v>
      </c>
      <c r="K248" s="348">
        <f t="shared" si="71"/>
        <v>0</v>
      </c>
      <c r="L248" s="348">
        <f t="shared" si="71"/>
        <v>0</v>
      </c>
      <c r="M248" s="348">
        <f t="shared" si="71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70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70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70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70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70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70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70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70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70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582" t="s">
        <v>669</v>
      </c>
      <c r="C258" s="583"/>
      <c r="D258" s="412" t="s">
        <v>666</v>
      </c>
      <c r="E258" s="117">
        <f t="shared" ref="E258:M258" si="72">E259</f>
        <v>50</v>
      </c>
      <c r="F258" s="147">
        <f t="shared" si="72"/>
        <v>0</v>
      </c>
      <c r="G258" s="147">
        <f t="shared" si="72"/>
        <v>26</v>
      </c>
      <c r="H258" s="147">
        <f t="shared" si="72"/>
        <v>24</v>
      </c>
      <c r="I258" s="147">
        <f t="shared" si="72"/>
        <v>0</v>
      </c>
      <c r="J258" s="147">
        <f t="shared" si="72"/>
        <v>0</v>
      </c>
      <c r="K258" s="147">
        <f t="shared" si="72"/>
        <v>0</v>
      </c>
      <c r="L258" s="147">
        <f t="shared" si="72"/>
        <v>0</v>
      </c>
      <c r="M258" s="147">
        <f t="shared" si="72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E303" si="73">G262+H262+I262+J262</f>
        <v>0</v>
      </c>
      <c r="F262" s="147">
        <f t="shared" ref="F262:M262" si="74">F263</f>
        <v>0</v>
      </c>
      <c r="G262" s="147"/>
      <c r="H262" s="147"/>
      <c r="I262" s="147"/>
      <c r="J262" s="148">
        <f t="shared" si="74"/>
        <v>0</v>
      </c>
      <c r="K262" s="348">
        <f t="shared" si="74"/>
        <v>0</v>
      </c>
      <c r="L262" s="348">
        <f t="shared" si="74"/>
        <v>0</v>
      </c>
      <c r="M262" s="348">
        <f t="shared" si="74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3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3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3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3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3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3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3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3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3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3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3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3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3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3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3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3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3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3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3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3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3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3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3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3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3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3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3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573" t="s">
        <v>720</v>
      </c>
      <c r="C290" s="613"/>
      <c r="D290" s="449" t="s">
        <v>721</v>
      </c>
      <c r="E290" s="117">
        <f t="shared" si="73"/>
        <v>19936</v>
      </c>
      <c r="F290" s="117"/>
      <c r="G290" s="117">
        <f>G291+G292+G293</f>
        <v>15906</v>
      </c>
      <c r="H290" s="117">
        <f t="shared" ref="H290:J290" si="75">H291+H292+H293</f>
        <v>0</v>
      </c>
      <c r="I290" s="117">
        <f t="shared" si="75"/>
        <v>0</v>
      </c>
      <c r="J290" s="117">
        <f t="shared" si="75"/>
        <v>4030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3"/>
        <v>16752</v>
      </c>
      <c r="F291" s="147"/>
      <c r="G291" s="147">
        <v>13366</v>
      </c>
      <c r="H291" s="147"/>
      <c r="I291" s="147"/>
      <c r="J291" s="133">
        <v>3386</v>
      </c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3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3"/>
        <v>3184</v>
      </c>
      <c r="F293" s="147"/>
      <c r="G293" s="147">
        <v>2540</v>
      </c>
      <c r="H293" s="147"/>
      <c r="I293" s="147"/>
      <c r="J293" s="133">
        <v>644</v>
      </c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3"/>
        <v>55035.5</v>
      </c>
      <c r="F294" s="147">
        <f t="shared" ref="F294:M294" si="76">F295+F305</f>
        <v>0</v>
      </c>
      <c r="G294" s="147">
        <f>G295+G305</f>
        <v>24121</v>
      </c>
      <c r="H294" s="147">
        <f t="shared" si="76"/>
        <v>11882</v>
      </c>
      <c r="I294" s="147">
        <f t="shared" si="76"/>
        <v>14538.5</v>
      </c>
      <c r="J294" s="148">
        <f t="shared" si="76"/>
        <v>4494</v>
      </c>
      <c r="K294" s="348">
        <f t="shared" si="76"/>
        <v>0</v>
      </c>
      <c r="L294" s="348">
        <f t="shared" si="76"/>
        <v>0</v>
      </c>
      <c r="M294" s="348">
        <f t="shared" si="76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3"/>
        <v>55035.5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14538.5</v>
      </c>
      <c r="J295" s="148">
        <f>J296+J301+J303</f>
        <v>4494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3"/>
        <v>46869.5</v>
      </c>
      <c r="F296" s="147">
        <f t="shared" ref="F296:M296" si="77">F297+F298+F299+F300</f>
        <v>0</v>
      </c>
      <c r="G296" s="147">
        <f t="shared" si="77"/>
        <v>16611</v>
      </c>
      <c r="H296" s="147">
        <f t="shared" si="77"/>
        <v>11414</v>
      </c>
      <c r="I296" s="147">
        <f t="shared" si="77"/>
        <v>14460.5</v>
      </c>
      <c r="J296" s="148">
        <f t="shared" si="77"/>
        <v>4384</v>
      </c>
      <c r="K296" s="348">
        <f t="shared" si="77"/>
        <v>0</v>
      </c>
      <c r="L296" s="348">
        <f t="shared" si="77"/>
        <v>0</v>
      </c>
      <c r="M296" s="348">
        <f t="shared" si="77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3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3"/>
        <v>22454.5</v>
      </c>
      <c r="F298" s="147"/>
      <c r="G298" s="147">
        <v>2385</v>
      </c>
      <c r="H298" s="147">
        <f>1188+47+297</f>
        <v>1532</v>
      </c>
      <c r="I298" s="147">
        <f>922+1667+6391+50+5061+68.5</f>
        <v>14159.5</v>
      </c>
      <c r="J298" s="133">
        <f>1988-110+6391-6391+2500</f>
        <v>4378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3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3"/>
        <v>5070</v>
      </c>
      <c r="F300" s="147"/>
      <c r="G300" s="147">
        <f>1540+356+27</f>
        <v>1923</v>
      </c>
      <c r="H300" s="147">
        <f>320+105+416+1999</f>
        <v>2840</v>
      </c>
      <c r="I300" s="147">
        <f>208+12+40+64+280-303</f>
        <v>301</v>
      </c>
      <c r="J300" s="133">
        <v>6</v>
      </c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3"/>
        <v>0</v>
      </c>
      <c r="F301" s="147">
        <f t="shared" ref="F301:M301" si="78">F302</f>
        <v>0</v>
      </c>
      <c r="G301" s="147"/>
      <c r="H301" s="147"/>
      <c r="I301" s="147"/>
      <c r="J301" s="148"/>
      <c r="K301" s="348">
        <f t="shared" si="78"/>
        <v>0</v>
      </c>
      <c r="L301" s="348">
        <f t="shared" si="78"/>
        <v>0</v>
      </c>
      <c r="M301" s="348">
        <f t="shared" si="78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3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3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9">G305+H305+I305+J305</f>
        <v>0</v>
      </c>
      <c r="F305" s="147">
        <f t="shared" ref="F305:M306" si="80">F306</f>
        <v>0</v>
      </c>
      <c r="G305" s="147">
        <f t="shared" si="80"/>
        <v>0</v>
      </c>
      <c r="H305" s="147">
        <f t="shared" si="80"/>
        <v>0</v>
      </c>
      <c r="I305" s="147">
        <f t="shared" si="80"/>
        <v>0</v>
      </c>
      <c r="J305" s="148">
        <f t="shared" si="80"/>
        <v>0</v>
      </c>
      <c r="K305" s="348">
        <f t="shared" si="80"/>
        <v>0</v>
      </c>
      <c r="L305" s="348">
        <f t="shared" si="80"/>
        <v>0</v>
      </c>
      <c r="M305" s="348">
        <f t="shared" si="80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9"/>
        <v>0</v>
      </c>
      <c r="F306" s="147">
        <f t="shared" si="80"/>
        <v>0</v>
      </c>
      <c r="G306" s="147">
        <f t="shared" si="80"/>
        <v>0</v>
      </c>
      <c r="H306" s="147">
        <f t="shared" si="80"/>
        <v>0</v>
      </c>
      <c r="I306" s="147">
        <f t="shared" si="80"/>
        <v>0</v>
      </c>
      <c r="J306" s="148">
        <f t="shared" si="80"/>
        <v>0</v>
      </c>
      <c r="K306" s="348">
        <f t="shared" si="80"/>
        <v>0</v>
      </c>
      <c r="L306" s="348">
        <f t="shared" si="80"/>
        <v>0</v>
      </c>
      <c r="M306" s="348">
        <f t="shared" si="80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9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9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9"/>
        <v>0</v>
      </c>
      <c r="F309" s="147">
        <f t="shared" ref="F309:M309" si="81">F310</f>
        <v>0</v>
      </c>
      <c r="G309" s="147">
        <f t="shared" si="81"/>
        <v>0</v>
      </c>
      <c r="H309" s="147">
        <f t="shared" si="81"/>
        <v>0</v>
      </c>
      <c r="I309" s="147">
        <f t="shared" si="81"/>
        <v>0</v>
      </c>
      <c r="J309" s="148">
        <f t="shared" si="81"/>
        <v>0</v>
      </c>
      <c r="K309" s="348">
        <f t="shared" si="81"/>
        <v>0</v>
      </c>
      <c r="L309" s="348">
        <f t="shared" si="81"/>
        <v>0</v>
      </c>
      <c r="M309" s="348">
        <f t="shared" si="81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9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721657</v>
      </c>
      <c r="F312" s="117">
        <f t="shared" ref="F312:M312" si="82">F313+F314</f>
        <v>11074.83</v>
      </c>
      <c r="G312" s="117">
        <f t="shared" si="82"/>
        <v>234672</v>
      </c>
      <c r="H312" s="117">
        <f t="shared" si="82"/>
        <v>169918</v>
      </c>
      <c r="I312" s="117">
        <f t="shared" si="82"/>
        <v>177579</v>
      </c>
      <c r="J312" s="117">
        <f t="shared" si="82"/>
        <v>139488</v>
      </c>
      <c r="K312" s="353">
        <f t="shared" si="82"/>
        <v>626305</v>
      </c>
      <c r="L312" s="353">
        <f t="shared" si="82"/>
        <v>626305</v>
      </c>
      <c r="M312" s="353">
        <f t="shared" si="82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3">G313+H313+I313+J313</f>
        <v>714612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140371+1667+6391+955+9074.5+64+17321.5</f>
        <v>175844</v>
      </c>
      <c r="J313" s="133">
        <f>125662+6391-6391+2220+4030+5916</f>
        <v>137828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3"/>
        <v>7045</v>
      </c>
      <c r="F314" s="132"/>
      <c r="G314" s="132">
        <v>1855</v>
      </c>
      <c r="H314" s="132">
        <v>1795</v>
      </c>
      <c r="I314" s="132">
        <v>1735</v>
      </c>
      <c r="J314" s="133">
        <f>1480+180</f>
        <v>1660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3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3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561" t="s">
        <v>678</v>
      </c>
      <c r="B317" s="562"/>
      <c r="C317" s="563"/>
      <c r="D317" s="224" t="s">
        <v>263</v>
      </c>
      <c r="E317" s="117">
        <f t="shared" si="83"/>
        <v>105006.98</v>
      </c>
      <c r="F317" s="132">
        <f t="shared" ref="F317:M317" si="84">F447+F458+F460</f>
        <v>0</v>
      </c>
      <c r="G317" s="132">
        <f t="shared" si="84"/>
        <v>63625</v>
      </c>
      <c r="H317" s="132">
        <f t="shared" si="84"/>
        <v>10691</v>
      </c>
      <c r="I317" s="132">
        <f t="shared" si="84"/>
        <v>19778.98</v>
      </c>
      <c r="J317" s="133">
        <f t="shared" si="84"/>
        <v>10912</v>
      </c>
      <c r="K317" s="392">
        <f t="shared" si="84"/>
        <v>43680</v>
      </c>
      <c r="L317" s="392">
        <f t="shared" si="84"/>
        <v>43730</v>
      </c>
      <c r="M317" s="392">
        <f t="shared" si="84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3"/>
        <v>105006.98</v>
      </c>
      <c r="F318" s="236"/>
      <c r="G318" s="236">
        <f t="shared" ref="G318:M319" si="85">G320+G381</f>
        <v>63625</v>
      </c>
      <c r="H318" s="236">
        <f t="shared" si="85"/>
        <v>10691</v>
      </c>
      <c r="I318" s="236">
        <f t="shared" si="85"/>
        <v>19778.98</v>
      </c>
      <c r="J318" s="184">
        <f t="shared" si="85"/>
        <v>10912</v>
      </c>
      <c r="K318" s="184">
        <f t="shared" si="85"/>
        <v>43680</v>
      </c>
      <c r="L318" s="184">
        <f t="shared" si="85"/>
        <v>43730</v>
      </c>
      <c r="M318" s="184">
        <f t="shared" si="85"/>
        <v>43775</v>
      </c>
      <c r="N318" s="87"/>
    </row>
    <row r="319" spans="1:14" s="72" customFormat="1">
      <c r="A319" s="234"/>
      <c r="B319" s="602" t="s">
        <v>606</v>
      </c>
      <c r="C319" s="601"/>
      <c r="D319" s="235"/>
      <c r="E319" s="137">
        <f>E321+E382</f>
        <v>105085.98</v>
      </c>
      <c r="F319" s="137">
        <f>F321+F382</f>
        <v>0</v>
      </c>
      <c r="G319" s="137">
        <f t="shared" si="85"/>
        <v>63625</v>
      </c>
      <c r="H319" s="137">
        <f t="shared" si="85"/>
        <v>10723</v>
      </c>
      <c r="I319" s="137">
        <f t="shared" si="85"/>
        <v>19825.98</v>
      </c>
      <c r="J319" s="237">
        <f t="shared" si="85"/>
        <v>10912</v>
      </c>
      <c r="K319" s="394">
        <f t="shared" si="85"/>
        <v>43680</v>
      </c>
      <c r="L319" s="394">
        <f t="shared" si="85"/>
        <v>43730</v>
      </c>
      <c r="M319" s="394">
        <f t="shared" si="85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6">G320+H320+I320+J320</f>
        <v>44786.6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12287.599999999999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6"/>
        <v>44865.599999999999</v>
      </c>
      <c r="F321" s="147">
        <f t="shared" ref="F321:M321" si="87">F322+F323+F324+F329+F333+F335+F347+F353+F360</f>
        <v>0</v>
      </c>
      <c r="G321" s="147">
        <f t="shared" si="87"/>
        <v>10896</v>
      </c>
      <c r="H321" s="147">
        <f t="shared" si="87"/>
        <v>10723</v>
      </c>
      <c r="I321" s="147">
        <f t="shared" si="87"/>
        <v>12334.599999999999</v>
      </c>
      <c r="J321" s="148">
        <f t="shared" si="87"/>
        <v>10912</v>
      </c>
      <c r="K321" s="396">
        <f t="shared" si="87"/>
        <v>43680</v>
      </c>
      <c r="L321" s="396">
        <f t="shared" si="87"/>
        <v>43730</v>
      </c>
      <c r="M321" s="396">
        <f t="shared" si="87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6"/>
        <v>31326.799999999999</v>
      </c>
      <c r="F322" s="147"/>
      <c r="G322" s="147">
        <v>7950</v>
      </c>
      <c r="H322" s="147">
        <f>7475+28</f>
        <v>7503</v>
      </c>
      <c r="I322" s="147">
        <f>7750+454.8</f>
        <v>8204.7999999999993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6"/>
        <v>13212.8</v>
      </c>
      <c r="F323" s="147"/>
      <c r="G323" s="147">
        <v>2840</v>
      </c>
      <c r="H323" s="147">
        <f>3131+4</f>
        <v>3135</v>
      </c>
      <c r="I323" s="147">
        <f>3273+47+20+709.8</f>
        <v>4049.8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6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6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6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6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8">G329+H329+I329+J329</f>
        <v>0</v>
      </c>
      <c r="F329" s="147">
        <f t="shared" ref="F329:M329" si="89">F330+F331+F332</f>
        <v>0</v>
      </c>
      <c r="G329" s="147">
        <f t="shared" si="89"/>
        <v>0</v>
      </c>
      <c r="H329" s="147">
        <f t="shared" si="89"/>
        <v>0</v>
      </c>
      <c r="I329" s="147">
        <f t="shared" si="89"/>
        <v>0</v>
      </c>
      <c r="J329" s="148">
        <f t="shared" si="89"/>
        <v>0</v>
      </c>
      <c r="K329" s="348">
        <f t="shared" si="89"/>
        <v>0</v>
      </c>
      <c r="L329" s="348">
        <f t="shared" si="89"/>
        <v>0</v>
      </c>
      <c r="M329" s="348">
        <f t="shared" si="89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8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8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8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8"/>
        <v>0</v>
      </c>
      <c r="F333" s="147">
        <f t="shared" ref="F333:M333" si="90">F334</f>
        <v>0</v>
      </c>
      <c r="G333" s="147">
        <f t="shared" si="90"/>
        <v>0</v>
      </c>
      <c r="H333" s="147">
        <f t="shared" si="90"/>
        <v>0</v>
      </c>
      <c r="I333" s="147">
        <f t="shared" si="90"/>
        <v>0</v>
      </c>
      <c r="J333" s="148">
        <f t="shared" si="90"/>
        <v>0</v>
      </c>
      <c r="K333" s="348">
        <f t="shared" si="90"/>
        <v>0</v>
      </c>
      <c r="L333" s="348">
        <f t="shared" si="90"/>
        <v>0</v>
      </c>
      <c r="M333" s="348">
        <f t="shared" si="90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8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8"/>
        <v>0</v>
      </c>
      <c r="F335" s="147">
        <f t="shared" ref="F335:M335" si="91">F336</f>
        <v>0</v>
      </c>
      <c r="G335" s="147">
        <f t="shared" si="91"/>
        <v>0</v>
      </c>
      <c r="H335" s="147">
        <f t="shared" si="91"/>
        <v>0</v>
      </c>
      <c r="I335" s="147">
        <f t="shared" si="91"/>
        <v>0</v>
      </c>
      <c r="J335" s="148">
        <f t="shared" si="91"/>
        <v>0</v>
      </c>
      <c r="K335" s="348">
        <f t="shared" si="91"/>
        <v>0</v>
      </c>
      <c r="L335" s="348">
        <f t="shared" si="91"/>
        <v>0</v>
      </c>
      <c r="M335" s="348">
        <f t="shared" si="91"/>
        <v>0</v>
      </c>
      <c r="N335" s="86"/>
    </row>
    <row r="336" spans="1:14" s="11" customFormat="1" ht="46.5" hidden="1" customHeight="1">
      <c r="A336" s="143"/>
      <c r="B336" s="584" t="s">
        <v>392</v>
      </c>
      <c r="C336" s="585"/>
      <c r="D336" s="157" t="s">
        <v>393</v>
      </c>
      <c r="E336" s="117">
        <f t="shared" si="88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8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8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2"/>
      <c r="C339" s="165" t="s">
        <v>398</v>
      </c>
      <c r="D339" s="157" t="s">
        <v>399</v>
      </c>
      <c r="E339" s="117">
        <f t="shared" si="88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8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8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8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8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8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8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8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8"/>
        <v>0</v>
      </c>
      <c r="F347" s="147">
        <f t="shared" ref="F347:M347" si="92">F348+F350</f>
        <v>0</v>
      </c>
      <c r="G347" s="147">
        <f t="shared" si="92"/>
        <v>0</v>
      </c>
      <c r="H347" s="147">
        <f t="shared" si="92"/>
        <v>0</v>
      </c>
      <c r="I347" s="147">
        <f t="shared" si="92"/>
        <v>0</v>
      </c>
      <c r="J347" s="148">
        <f t="shared" si="92"/>
        <v>0</v>
      </c>
      <c r="K347" s="348">
        <f t="shared" si="92"/>
        <v>0</v>
      </c>
      <c r="L347" s="348">
        <f t="shared" si="92"/>
        <v>0</v>
      </c>
      <c r="M347" s="348">
        <f t="shared" si="92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8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8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8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8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8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8"/>
        <v>0</v>
      </c>
      <c r="F353" s="147">
        <f t="shared" ref="F353:M353" si="93">F354</f>
        <v>0</v>
      </c>
      <c r="G353" s="147">
        <f t="shared" si="93"/>
        <v>0</v>
      </c>
      <c r="H353" s="147">
        <f t="shared" si="93"/>
        <v>0</v>
      </c>
      <c r="I353" s="147">
        <f t="shared" si="93"/>
        <v>0</v>
      </c>
      <c r="J353" s="148">
        <f t="shared" si="93"/>
        <v>0</v>
      </c>
      <c r="K353" s="348">
        <f t="shared" si="93"/>
        <v>0</v>
      </c>
      <c r="L353" s="348">
        <f t="shared" si="93"/>
        <v>0</v>
      </c>
      <c r="M353" s="348">
        <f t="shared" si="93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8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8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8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8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8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4">G360+H360+I360+J360</f>
        <v>326</v>
      </c>
      <c r="F360" s="147"/>
      <c r="G360" s="147">
        <f t="shared" ref="G360:M360" si="95">G370</f>
        <v>106</v>
      </c>
      <c r="H360" s="147">
        <f t="shared" si="95"/>
        <v>85</v>
      </c>
      <c r="I360" s="147">
        <f t="shared" si="95"/>
        <v>80</v>
      </c>
      <c r="J360" s="147">
        <f t="shared" si="95"/>
        <v>55</v>
      </c>
      <c r="K360" s="147">
        <f t="shared" si="95"/>
        <v>361</v>
      </c>
      <c r="L360" s="147">
        <f t="shared" si="95"/>
        <v>361</v>
      </c>
      <c r="M360" s="147">
        <f t="shared" si="95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4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4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4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4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4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4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4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4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4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586" t="s">
        <v>656</v>
      </c>
      <c r="C370" s="587"/>
      <c r="D370" s="153" t="s">
        <v>657</v>
      </c>
      <c r="E370" s="117">
        <f t="shared" si="94"/>
        <v>326</v>
      </c>
      <c r="F370" s="147"/>
      <c r="G370" s="147">
        <v>106</v>
      </c>
      <c r="H370" s="147">
        <f>85</f>
        <v>85</v>
      </c>
      <c r="I370" s="147">
        <f>95-20+5</f>
        <v>80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4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4"/>
        <v>0</v>
      </c>
      <c r="F372" s="147">
        <f t="shared" ref="F372:M372" si="96">F373+F374</f>
        <v>0</v>
      </c>
      <c r="G372" s="147">
        <f t="shared" si="96"/>
        <v>0</v>
      </c>
      <c r="H372" s="147">
        <f t="shared" si="96"/>
        <v>0</v>
      </c>
      <c r="I372" s="147">
        <f t="shared" si="96"/>
        <v>0</v>
      </c>
      <c r="J372" s="148">
        <f t="shared" si="96"/>
        <v>0</v>
      </c>
      <c r="K372" s="348">
        <f t="shared" si="96"/>
        <v>0</v>
      </c>
      <c r="L372" s="348">
        <f t="shared" si="96"/>
        <v>0</v>
      </c>
      <c r="M372" s="348">
        <f t="shared" si="96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4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4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7">F377+F378</f>
        <v>0</v>
      </c>
      <c r="G376" s="147">
        <f t="shared" si="97"/>
        <v>0</v>
      </c>
      <c r="H376" s="147">
        <f t="shared" si="97"/>
        <v>0</v>
      </c>
      <c r="I376" s="147">
        <f t="shared" si="97"/>
        <v>0</v>
      </c>
      <c r="J376" s="148">
        <f t="shared" si="97"/>
        <v>0</v>
      </c>
      <c r="K376" s="348">
        <f t="shared" si="97"/>
        <v>0</v>
      </c>
      <c r="L376" s="348">
        <f t="shared" si="97"/>
        <v>0</v>
      </c>
      <c r="M376" s="348">
        <f t="shared" si="97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57" t="s">
        <v>473</v>
      </c>
      <c r="B381" s="558"/>
      <c r="C381" s="558"/>
      <c r="D381" s="140"/>
      <c r="E381" s="137">
        <f t="shared" ref="E381:M381" si="98">E382</f>
        <v>60220.38</v>
      </c>
      <c r="F381" s="137">
        <f t="shared" si="98"/>
        <v>0</v>
      </c>
      <c r="G381" s="137">
        <f t="shared" si="98"/>
        <v>52729</v>
      </c>
      <c r="H381" s="137">
        <f t="shared" si="98"/>
        <v>0</v>
      </c>
      <c r="I381" s="137">
        <f t="shared" si="98"/>
        <v>7491.38</v>
      </c>
      <c r="J381" s="137">
        <f t="shared" si="98"/>
        <v>0</v>
      </c>
      <c r="K381" s="137">
        <f t="shared" si="98"/>
        <v>0</v>
      </c>
      <c r="L381" s="137">
        <f t="shared" si="98"/>
        <v>0</v>
      </c>
      <c r="M381" s="137">
        <f t="shared" si="98"/>
        <v>0</v>
      </c>
      <c r="N381" s="87"/>
    </row>
    <row r="382" spans="1:14" s="72" customFormat="1" ht="24" customHeight="1">
      <c r="A382" s="493"/>
      <c r="B382" s="609" t="s">
        <v>694</v>
      </c>
      <c r="C382" s="610"/>
      <c r="D382" s="140"/>
      <c r="E382" s="137">
        <f>E407+E429+E425</f>
        <v>60220.38</v>
      </c>
      <c r="F382" s="137">
        <f>F407+F429+F425</f>
        <v>0</v>
      </c>
      <c r="G382" s="137">
        <f>G407+G429+G425</f>
        <v>52729</v>
      </c>
      <c r="H382" s="137">
        <f t="shared" ref="H382:M382" si="99">H407+H429+H425</f>
        <v>0</v>
      </c>
      <c r="I382" s="137">
        <f t="shared" si="99"/>
        <v>7491.38</v>
      </c>
      <c r="J382" s="137">
        <f t="shared" si="99"/>
        <v>0</v>
      </c>
      <c r="K382" s="137">
        <f t="shared" si="99"/>
        <v>0</v>
      </c>
      <c r="L382" s="137">
        <f t="shared" si="99"/>
        <v>0</v>
      </c>
      <c r="M382" s="137">
        <f t="shared" si="99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100">G383+H383+I383+J383</f>
        <v>0</v>
      </c>
      <c r="F383" s="147">
        <f t="shared" ref="F383:M383" si="101">F384</f>
        <v>0</v>
      </c>
      <c r="G383" s="147">
        <f t="shared" si="101"/>
        <v>0</v>
      </c>
      <c r="H383" s="147">
        <f t="shared" si="101"/>
        <v>0</v>
      </c>
      <c r="I383" s="147">
        <f t="shared" si="101"/>
        <v>0</v>
      </c>
      <c r="J383" s="148">
        <f t="shared" si="101"/>
        <v>0</v>
      </c>
      <c r="K383" s="348">
        <f t="shared" si="101"/>
        <v>0</v>
      </c>
      <c r="L383" s="348">
        <f t="shared" si="101"/>
        <v>0</v>
      </c>
      <c r="M383" s="348">
        <f t="shared" si="101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100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100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100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100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100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100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100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100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100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100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100"/>
        <v>0</v>
      </c>
      <c r="F394" s="147">
        <f t="shared" ref="F394:M394" si="102">F395</f>
        <v>0</v>
      </c>
      <c r="G394" s="147">
        <f t="shared" si="102"/>
        <v>0</v>
      </c>
      <c r="H394" s="147">
        <f t="shared" si="102"/>
        <v>0</v>
      </c>
      <c r="I394" s="147">
        <f t="shared" si="102"/>
        <v>0</v>
      </c>
      <c r="J394" s="148">
        <f t="shared" si="102"/>
        <v>0</v>
      </c>
      <c r="K394" s="348">
        <f t="shared" si="102"/>
        <v>0</v>
      </c>
      <c r="L394" s="348">
        <f t="shared" si="102"/>
        <v>0</v>
      </c>
      <c r="M394" s="348">
        <f t="shared" si="102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100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100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100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100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100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100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100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100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100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100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100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11" t="s">
        <v>517</v>
      </c>
      <c r="C407" s="612"/>
      <c r="D407" s="449" t="s">
        <v>518</v>
      </c>
      <c r="E407" s="117">
        <f t="shared" ref="E407:M407" si="103">E420+E423</f>
        <v>0</v>
      </c>
      <c r="F407" s="117">
        <f t="shared" si="103"/>
        <v>0</v>
      </c>
      <c r="G407" s="117">
        <f t="shared" si="103"/>
        <v>0</v>
      </c>
      <c r="H407" s="117">
        <f t="shared" si="103"/>
        <v>0</v>
      </c>
      <c r="I407" s="117">
        <f t="shared" si="103"/>
        <v>0</v>
      </c>
      <c r="J407" s="117">
        <f t="shared" si="103"/>
        <v>0</v>
      </c>
      <c r="K407" s="117">
        <f t="shared" si="103"/>
        <v>0</v>
      </c>
      <c r="L407" s="117">
        <f t="shared" si="103"/>
        <v>0</v>
      </c>
      <c r="M407" s="117">
        <f t="shared" si="103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4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4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4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4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4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4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4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4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4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4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4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4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573" t="s">
        <v>535</v>
      </c>
      <c r="C420" s="613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5">H421+H422</f>
        <v>0</v>
      </c>
      <c r="I420" s="117">
        <f t="shared" si="105"/>
        <v>0</v>
      </c>
      <c r="J420" s="117">
        <f t="shared" si="105"/>
        <v>0</v>
      </c>
      <c r="K420" s="117">
        <f t="shared" si="105"/>
        <v>0</v>
      </c>
      <c r="L420" s="117">
        <f t="shared" si="105"/>
        <v>0</v>
      </c>
      <c r="M420" s="117">
        <f t="shared" si="105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4" t="s">
        <v>692</v>
      </c>
      <c r="C425" s="615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6">H426</f>
        <v>0</v>
      </c>
      <c r="I425" s="117">
        <f t="shared" si="106"/>
        <v>0</v>
      </c>
      <c r="J425" s="117">
        <f t="shared" si="106"/>
        <v>0</v>
      </c>
      <c r="K425" s="117">
        <f t="shared" si="106"/>
        <v>0</v>
      </c>
      <c r="L425" s="117">
        <f t="shared" si="106"/>
        <v>0</v>
      </c>
      <c r="M425" s="117">
        <f t="shared" si="106"/>
        <v>0</v>
      </c>
      <c r="N425" s="86"/>
    </row>
    <row r="426" spans="1:14" s="11" customFormat="1" ht="12.75" customHeight="1">
      <c r="A426" s="143"/>
      <c r="B426" s="575" t="s">
        <v>535</v>
      </c>
      <c r="C426" s="616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7">H427+H428</f>
        <v>0</v>
      </c>
      <c r="I426" s="117">
        <f t="shared" si="107"/>
        <v>0</v>
      </c>
      <c r="J426" s="117">
        <f t="shared" si="107"/>
        <v>0</v>
      </c>
      <c r="K426" s="117">
        <f t="shared" si="107"/>
        <v>0</v>
      </c>
      <c r="L426" s="117">
        <f t="shared" si="107"/>
        <v>0</v>
      </c>
      <c r="M426" s="117">
        <f t="shared" si="107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4"/>
        <v>60220.38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7491.38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4"/>
        <v>60220.38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7491.38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4"/>
        <v>59831.38</v>
      </c>
      <c r="F431" s="147">
        <f t="shared" ref="F431:M431" si="108">F432+F433+F434+F435</f>
        <v>0</v>
      </c>
      <c r="G431" s="147">
        <f t="shared" si="108"/>
        <v>52340</v>
      </c>
      <c r="H431" s="147">
        <f t="shared" si="108"/>
        <v>0</v>
      </c>
      <c r="I431" s="147">
        <f t="shared" si="108"/>
        <v>7491.38</v>
      </c>
      <c r="J431" s="148">
        <f t="shared" si="108"/>
        <v>0</v>
      </c>
      <c r="K431" s="348">
        <f t="shared" si="108"/>
        <v>0</v>
      </c>
      <c r="L431" s="348">
        <f t="shared" si="108"/>
        <v>0</v>
      </c>
      <c r="M431" s="348">
        <f t="shared" si="108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4"/>
        <v>51069.38</v>
      </c>
      <c r="F432" s="147"/>
      <c r="G432" s="147">
        <v>43810</v>
      </c>
      <c r="H432" s="147"/>
      <c r="I432" s="147">
        <v>7259.38</v>
      </c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4"/>
        <v>7969</v>
      </c>
      <c r="F433" s="147"/>
      <c r="G433" s="147">
        <v>7833</v>
      </c>
      <c r="H433" s="147"/>
      <c r="I433" s="133">
        <f>104+32</f>
        <v>136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4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4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4"/>
        <v>0</v>
      </c>
      <c r="F436" s="147">
        <f t="shared" ref="F436:M436" si="109">F437</f>
        <v>0</v>
      </c>
      <c r="G436" s="147"/>
      <c r="H436" s="147"/>
      <c r="I436" s="147"/>
      <c r="J436" s="148"/>
      <c r="K436" s="348">
        <f t="shared" si="109"/>
        <v>0</v>
      </c>
      <c r="L436" s="348">
        <f t="shared" si="109"/>
        <v>0</v>
      </c>
      <c r="M436" s="348">
        <f t="shared" si="109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4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4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10">G440+H440+I440+J440</f>
        <v>0</v>
      </c>
      <c r="F440" s="147">
        <f t="shared" ref="F440:M441" si="111">F441</f>
        <v>0</v>
      </c>
      <c r="G440" s="147">
        <f t="shared" si="111"/>
        <v>0</v>
      </c>
      <c r="H440" s="147">
        <f t="shared" si="111"/>
        <v>0</v>
      </c>
      <c r="I440" s="147">
        <f t="shared" si="111"/>
        <v>0</v>
      </c>
      <c r="J440" s="148">
        <f t="shared" si="111"/>
        <v>0</v>
      </c>
      <c r="K440" s="348">
        <f t="shared" si="111"/>
        <v>0</v>
      </c>
      <c r="L440" s="348">
        <f t="shared" si="111"/>
        <v>0</v>
      </c>
      <c r="M440" s="348">
        <f t="shared" si="111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10"/>
        <v>0</v>
      </c>
      <c r="F441" s="147">
        <f t="shared" si="111"/>
        <v>0</v>
      </c>
      <c r="G441" s="147">
        <f t="shared" si="111"/>
        <v>0</v>
      </c>
      <c r="H441" s="147">
        <f t="shared" si="111"/>
        <v>0</v>
      </c>
      <c r="I441" s="147">
        <f t="shared" si="111"/>
        <v>0</v>
      </c>
      <c r="J441" s="148">
        <f t="shared" si="111"/>
        <v>0</v>
      </c>
      <c r="K441" s="348">
        <f t="shared" si="111"/>
        <v>0</v>
      </c>
      <c r="L441" s="348">
        <f t="shared" si="111"/>
        <v>0</v>
      </c>
      <c r="M441" s="348">
        <f t="shared" si="111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10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10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10"/>
        <v>0</v>
      </c>
      <c r="F444" s="147">
        <f t="shared" ref="F444:M444" si="112">F445</f>
        <v>0</v>
      </c>
      <c r="G444" s="147">
        <f t="shared" si="112"/>
        <v>0</v>
      </c>
      <c r="H444" s="147">
        <f t="shared" si="112"/>
        <v>0</v>
      </c>
      <c r="I444" s="147">
        <f t="shared" si="112"/>
        <v>0</v>
      </c>
      <c r="J444" s="148">
        <f t="shared" si="112"/>
        <v>0</v>
      </c>
      <c r="K444" s="348">
        <f t="shared" si="112"/>
        <v>0</v>
      </c>
      <c r="L444" s="348">
        <f t="shared" si="112"/>
        <v>0</v>
      </c>
      <c r="M444" s="348">
        <f t="shared" si="112"/>
        <v>0</v>
      </c>
      <c r="N444" s="86"/>
    </row>
    <row r="445" spans="1:14" s="11" customFormat="1" ht="27.75" hidden="1" customHeight="1">
      <c r="A445" s="143"/>
      <c r="B445" s="573" t="s">
        <v>471</v>
      </c>
      <c r="C445" s="613"/>
      <c r="D445" s="157" t="s">
        <v>472</v>
      </c>
      <c r="E445" s="117">
        <f t="shared" si="110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10"/>
        <v>105006.98</v>
      </c>
      <c r="F446" s="132">
        <f t="shared" ref="F446:M446" si="113">F447+F460</f>
        <v>0</v>
      </c>
      <c r="G446" s="132">
        <f t="shared" si="113"/>
        <v>63625</v>
      </c>
      <c r="H446" s="132">
        <f t="shared" si="113"/>
        <v>10691</v>
      </c>
      <c r="I446" s="132">
        <f t="shared" si="113"/>
        <v>19778.98</v>
      </c>
      <c r="J446" s="133">
        <f t="shared" si="113"/>
        <v>10912</v>
      </c>
      <c r="K446" s="392">
        <f t="shared" si="113"/>
        <v>43680</v>
      </c>
      <c r="L446" s="392">
        <f t="shared" si="113"/>
        <v>43730</v>
      </c>
      <c r="M446" s="392">
        <f t="shared" si="113"/>
        <v>43775</v>
      </c>
    </row>
    <row r="447" spans="1:14" ht="42" customHeight="1">
      <c r="A447" s="212"/>
      <c r="B447" s="566" t="s">
        <v>264</v>
      </c>
      <c r="C447" s="566"/>
      <c r="D447" s="244" t="s">
        <v>265</v>
      </c>
      <c r="E447" s="117">
        <f t="shared" si="110"/>
        <v>105006.98</v>
      </c>
      <c r="F447" s="132">
        <f t="shared" ref="F447:M447" si="114">SUM(F448:F457)</f>
        <v>0</v>
      </c>
      <c r="G447" s="132">
        <f t="shared" si="114"/>
        <v>63625</v>
      </c>
      <c r="H447" s="132">
        <f t="shared" si="114"/>
        <v>10691</v>
      </c>
      <c r="I447" s="132">
        <f t="shared" si="114"/>
        <v>19778.98</v>
      </c>
      <c r="J447" s="133">
        <f t="shared" si="114"/>
        <v>10912</v>
      </c>
      <c r="K447" s="392">
        <f t="shared" si="114"/>
        <v>43680</v>
      </c>
      <c r="L447" s="392">
        <f t="shared" si="114"/>
        <v>43730</v>
      </c>
      <c r="M447" s="392">
        <f t="shared" si="114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10"/>
        <v>18798.599999999999</v>
      </c>
      <c r="F448" s="132">
        <v>0</v>
      </c>
      <c r="G448" s="132">
        <v>4813</v>
      </c>
      <c r="H448" s="132">
        <v>4603</v>
      </c>
      <c r="I448" s="132">
        <f>4805+101.6</f>
        <v>4906.6000000000004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10"/>
        <v>86208.38</v>
      </c>
      <c r="F449" s="132"/>
      <c r="G449" s="132">
        <v>58812</v>
      </c>
      <c r="H449" s="132">
        <v>6088</v>
      </c>
      <c r="I449" s="132">
        <f>6513+8359.38</f>
        <v>14872.38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10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10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10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10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10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10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10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10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10"/>
        <v>0</v>
      </c>
      <c r="F458" s="132">
        <f t="shared" ref="F458:M458" si="115">F459</f>
        <v>0</v>
      </c>
      <c r="G458" s="132">
        <f t="shared" si="115"/>
        <v>0</v>
      </c>
      <c r="H458" s="132">
        <f t="shared" si="115"/>
        <v>0</v>
      </c>
      <c r="I458" s="132">
        <f t="shared" si="115"/>
        <v>0</v>
      </c>
      <c r="J458" s="133">
        <f t="shared" si="115"/>
        <v>0</v>
      </c>
      <c r="K458" s="345">
        <f t="shared" si="115"/>
        <v>0</v>
      </c>
      <c r="L458" s="345">
        <f t="shared" si="115"/>
        <v>0</v>
      </c>
      <c r="M458" s="345">
        <f t="shared" si="115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10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07" t="s">
        <v>290</v>
      </c>
      <c r="C460" s="608"/>
      <c r="D460" s="247" t="s">
        <v>291</v>
      </c>
      <c r="E460" s="117">
        <f t="shared" si="110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561" t="s">
        <v>292</v>
      </c>
      <c r="B461" s="562"/>
      <c r="C461" s="563"/>
      <c r="D461" s="224" t="s">
        <v>293</v>
      </c>
      <c r="E461" s="117">
        <f t="shared" si="110"/>
        <v>24140</v>
      </c>
      <c r="F461" s="132">
        <f t="shared" ref="F461:M461" si="116">F582+F583+F585+F586+F587</f>
        <v>0</v>
      </c>
      <c r="G461" s="132">
        <f t="shared" si="116"/>
        <v>6800</v>
      </c>
      <c r="H461" s="132">
        <f t="shared" si="116"/>
        <v>6106</v>
      </c>
      <c r="I461" s="132">
        <f t="shared" si="116"/>
        <v>5930</v>
      </c>
      <c r="J461" s="133">
        <f t="shared" si="116"/>
        <v>5304</v>
      </c>
      <c r="K461" s="390">
        <f t="shared" si="116"/>
        <v>19596</v>
      </c>
      <c r="L461" s="390">
        <f t="shared" si="116"/>
        <v>19596</v>
      </c>
      <c r="M461" s="390">
        <f t="shared" si="116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10"/>
        <v>24045.65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5930</v>
      </c>
      <c r="J462" s="184">
        <f t="shared" ref="J462:M463" si="117">J464+J564+J523</f>
        <v>5209.6499999999996</v>
      </c>
      <c r="K462" s="439">
        <f t="shared" si="117"/>
        <v>19596</v>
      </c>
      <c r="L462" s="439">
        <f t="shared" si="117"/>
        <v>19596</v>
      </c>
      <c r="M462" s="439">
        <f t="shared" si="117"/>
        <v>19596</v>
      </c>
      <c r="N462" s="87"/>
    </row>
    <row r="463" spans="1:14" s="72" customFormat="1">
      <c r="A463" s="234"/>
      <c r="B463" s="602" t="s">
        <v>606</v>
      </c>
      <c r="C463" s="601"/>
      <c r="D463" s="235"/>
      <c r="E463" s="137">
        <f t="shared" si="110"/>
        <v>24140</v>
      </c>
      <c r="F463" s="236"/>
      <c r="G463" s="236">
        <f>G465+G565</f>
        <v>6800</v>
      </c>
      <c r="H463" s="236">
        <f>H465+H565</f>
        <v>6106</v>
      </c>
      <c r="I463" s="236">
        <f>I465+I565</f>
        <v>5930</v>
      </c>
      <c r="J463" s="184">
        <f t="shared" si="117"/>
        <v>5304</v>
      </c>
      <c r="K463" s="439">
        <f t="shared" si="117"/>
        <v>19596</v>
      </c>
      <c r="L463" s="439">
        <f t="shared" si="117"/>
        <v>19596</v>
      </c>
      <c r="M463" s="439">
        <f t="shared" si="117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10"/>
        <v>19930</v>
      </c>
      <c r="F464" s="141">
        <f t="shared" ref="F464:M464" si="118">F465</f>
        <v>0</v>
      </c>
      <c r="G464" s="141">
        <f t="shared" si="118"/>
        <v>5065</v>
      </c>
      <c r="H464" s="141">
        <f t="shared" si="118"/>
        <v>5801</v>
      </c>
      <c r="I464" s="141">
        <f t="shared" si="118"/>
        <v>4910</v>
      </c>
      <c r="J464" s="142">
        <f>J465+J523</f>
        <v>4154</v>
      </c>
      <c r="K464" s="434">
        <f t="shared" si="118"/>
        <v>19596</v>
      </c>
      <c r="L464" s="434">
        <f t="shared" si="118"/>
        <v>19596</v>
      </c>
      <c r="M464" s="434">
        <f t="shared" si="118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10"/>
        <v>20024.349999999999</v>
      </c>
      <c r="F465" s="147">
        <f t="shared" ref="F465:M465" si="119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4910</v>
      </c>
      <c r="J465" s="147">
        <f>J466+J467+J468+J473+J477+J479+J491+J497+J504</f>
        <v>4248.3500000000004</v>
      </c>
      <c r="K465" s="433">
        <f t="shared" si="119"/>
        <v>19596</v>
      </c>
      <c r="L465" s="433">
        <f t="shared" si="119"/>
        <v>19596</v>
      </c>
      <c r="M465" s="433">
        <f t="shared" si="119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10"/>
        <v>12904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3055-1000+354</f>
        <v>2409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10"/>
        <v>7051.5499999999993</v>
      </c>
      <c r="F467" s="147"/>
      <c r="G467" s="147">
        <v>1815</v>
      </c>
      <c r="H467" s="147">
        <f>1646-30</f>
        <v>1616</v>
      </c>
      <c r="I467" s="147">
        <f>1735+31.2+40</f>
        <v>1806.2</v>
      </c>
      <c r="J467" s="133">
        <f>1560+150+104.35</f>
        <v>1814.35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10"/>
        <v>0</v>
      </c>
      <c r="F468" s="147">
        <f t="shared" ref="F468:M468" si="120">F469+F470+F471</f>
        <v>0</v>
      </c>
      <c r="G468" s="147">
        <f t="shared" si="120"/>
        <v>0</v>
      </c>
      <c r="H468" s="147">
        <f t="shared" si="120"/>
        <v>0</v>
      </c>
      <c r="I468" s="147">
        <f t="shared" si="120"/>
        <v>0</v>
      </c>
      <c r="J468" s="148">
        <f t="shared" si="120"/>
        <v>0</v>
      </c>
      <c r="K468" s="433">
        <f t="shared" si="120"/>
        <v>0</v>
      </c>
      <c r="L468" s="433">
        <f t="shared" si="120"/>
        <v>0</v>
      </c>
      <c r="M468" s="433">
        <f t="shared" si="120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10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10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10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1">G473+H473+I473+J473</f>
        <v>0</v>
      </c>
      <c r="F473" s="147">
        <f t="shared" ref="F473:M473" si="122">F474+F475+F476</f>
        <v>0</v>
      </c>
      <c r="G473" s="147">
        <f t="shared" si="122"/>
        <v>0</v>
      </c>
      <c r="H473" s="147">
        <f t="shared" si="122"/>
        <v>0</v>
      </c>
      <c r="I473" s="147">
        <f t="shared" si="122"/>
        <v>0</v>
      </c>
      <c r="J473" s="148">
        <f t="shared" si="122"/>
        <v>0</v>
      </c>
      <c r="K473" s="348">
        <f t="shared" si="122"/>
        <v>0</v>
      </c>
      <c r="L473" s="348">
        <f t="shared" si="122"/>
        <v>0</v>
      </c>
      <c r="M473" s="348">
        <f t="shared" si="122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1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1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1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1"/>
        <v>0</v>
      </c>
      <c r="F477" s="147">
        <f t="shared" ref="F477:M477" si="123">F478</f>
        <v>0</v>
      </c>
      <c r="G477" s="147">
        <f t="shared" si="123"/>
        <v>0</v>
      </c>
      <c r="H477" s="147">
        <f t="shared" si="123"/>
        <v>0</v>
      </c>
      <c r="I477" s="147">
        <f t="shared" si="123"/>
        <v>0</v>
      </c>
      <c r="J477" s="148">
        <f t="shared" si="123"/>
        <v>0</v>
      </c>
      <c r="K477" s="348">
        <f t="shared" si="123"/>
        <v>0</v>
      </c>
      <c r="L477" s="348">
        <f t="shared" si="123"/>
        <v>0</v>
      </c>
      <c r="M477" s="348">
        <f t="shared" si="123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1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1"/>
        <v>0</v>
      </c>
      <c r="F479" s="147">
        <f t="shared" ref="F479:M479" si="124">F480</f>
        <v>0</v>
      </c>
      <c r="G479" s="147">
        <f t="shared" si="124"/>
        <v>0</v>
      </c>
      <c r="H479" s="147">
        <f t="shared" si="124"/>
        <v>0</v>
      </c>
      <c r="I479" s="147">
        <f t="shared" si="124"/>
        <v>0</v>
      </c>
      <c r="J479" s="148">
        <f t="shared" si="124"/>
        <v>0</v>
      </c>
      <c r="K479" s="348">
        <f t="shared" si="124"/>
        <v>0</v>
      </c>
      <c r="L479" s="348">
        <f t="shared" si="124"/>
        <v>0</v>
      </c>
      <c r="M479" s="348">
        <f t="shared" si="124"/>
        <v>0</v>
      </c>
      <c r="N479" s="86"/>
    </row>
    <row r="480" spans="1:14" s="11" customFormat="1" ht="46.5" hidden="1" customHeight="1">
      <c r="A480" s="143"/>
      <c r="B480" s="584" t="s">
        <v>392</v>
      </c>
      <c r="C480" s="585"/>
      <c r="D480" s="157" t="s">
        <v>393</v>
      </c>
      <c r="E480" s="117">
        <f t="shared" si="121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1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1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2"/>
      <c r="C483" s="165" t="s">
        <v>398</v>
      </c>
      <c r="D483" s="157" t="s">
        <v>399</v>
      </c>
      <c r="E483" s="117">
        <f t="shared" si="121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1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1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1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1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1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1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1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1"/>
        <v>0</v>
      </c>
      <c r="F491" s="147">
        <f t="shared" ref="F491:M491" si="125">F492+F494</f>
        <v>0</v>
      </c>
      <c r="G491" s="147">
        <f t="shared" si="125"/>
        <v>0</v>
      </c>
      <c r="H491" s="147">
        <f t="shared" si="125"/>
        <v>0</v>
      </c>
      <c r="I491" s="147">
        <f t="shared" si="125"/>
        <v>0</v>
      </c>
      <c r="J491" s="148">
        <f t="shared" si="125"/>
        <v>0</v>
      </c>
      <c r="K491" s="348">
        <f t="shared" si="125"/>
        <v>0</v>
      </c>
      <c r="L491" s="348">
        <f t="shared" si="125"/>
        <v>0</v>
      </c>
      <c r="M491" s="348">
        <f t="shared" si="125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1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1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1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1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1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1"/>
        <v>0</v>
      </c>
      <c r="F497" s="147">
        <f t="shared" ref="F497:M497" si="126">F498</f>
        <v>0</v>
      </c>
      <c r="G497" s="147">
        <f t="shared" si="126"/>
        <v>0</v>
      </c>
      <c r="H497" s="147">
        <f t="shared" si="126"/>
        <v>0</v>
      </c>
      <c r="I497" s="147">
        <f t="shared" si="126"/>
        <v>0</v>
      </c>
      <c r="J497" s="148">
        <f t="shared" si="126"/>
        <v>0</v>
      </c>
      <c r="K497" s="348">
        <f t="shared" si="126"/>
        <v>0</v>
      </c>
      <c r="L497" s="348">
        <f t="shared" si="126"/>
        <v>0</v>
      </c>
      <c r="M497" s="348">
        <f t="shared" si="126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1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1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1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1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1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7">G504+H504+I504+J504</f>
        <v>68.8</v>
      </c>
      <c r="F504" s="147"/>
      <c r="G504" s="147">
        <f t="shared" ref="G504:M504" si="128">G514</f>
        <v>25</v>
      </c>
      <c r="H504" s="147">
        <f t="shared" si="128"/>
        <v>25</v>
      </c>
      <c r="I504" s="147">
        <f t="shared" si="128"/>
        <v>-6.1999999999999993</v>
      </c>
      <c r="J504" s="147">
        <f t="shared" si="128"/>
        <v>25</v>
      </c>
      <c r="K504" s="147">
        <f t="shared" si="128"/>
        <v>100</v>
      </c>
      <c r="L504" s="147">
        <f t="shared" si="128"/>
        <v>100</v>
      </c>
      <c r="M504" s="147">
        <f t="shared" si="128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7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7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7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7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7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7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7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7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7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586" t="s">
        <v>656</v>
      </c>
      <c r="C514" s="587"/>
      <c r="D514" s="153" t="s">
        <v>657</v>
      </c>
      <c r="E514" s="117">
        <f t="shared" si="127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7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7"/>
        <v>0</v>
      </c>
      <c r="F516" s="147">
        <f t="shared" ref="F516:M516" si="129">F517+F518</f>
        <v>0</v>
      </c>
      <c r="G516" s="147">
        <f t="shared" si="129"/>
        <v>0</v>
      </c>
      <c r="H516" s="147">
        <f t="shared" si="129"/>
        <v>0</v>
      </c>
      <c r="I516" s="147">
        <f t="shared" si="129"/>
        <v>0</v>
      </c>
      <c r="J516" s="148">
        <f t="shared" si="129"/>
        <v>0</v>
      </c>
      <c r="K516" s="348">
        <f t="shared" si="129"/>
        <v>0</v>
      </c>
      <c r="L516" s="348">
        <f t="shared" si="129"/>
        <v>0</v>
      </c>
      <c r="M516" s="348">
        <f t="shared" si="129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7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7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30">G520+H520+I520+J520</f>
        <v>0</v>
      </c>
      <c r="F520" s="147">
        <f t="shared" ref="F520:M520" si="131">F521+F522</f>
        <v>0</v>
      </c>
      <c r="G520" s="147">
        <f t="shared" si="131"/>
        <v>0</v>
      </c>
      <c r="H520" s="147">
        <f t="shared" si="131"/>
        <v>0</v>
      </c>
      <c r="I520" s="147">
        <f t="shared" si="131"/>
        <v>0</v>
      </c>
      <c r="J520" s="148">
        <f t="shared" si="131"/>
        <v>0</v>
      </c>
      <c r="K520" s="348">
        <f t="shared" si="131"/>
        <v>0</v>
      </c>
      <c r="L520" s="348">
        <f t="shared" si="131"/>
        <v>0</v>
      </c>
      <c r="M520" s="348">
        <f t="shared" si="131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30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30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30"/>
        <v>-94.35</v>
      </c>
      <c r="F523" s="147">
        <f t="shared" ref="F523:M523" si="132">F524</f>
        <v>0</v>
      </c>
      <c r="G523" s="147">
        <f t="shared" si="132"/>
        <v>0</v>
      </c>
      <c r="H523" s="147">
        <f t="shared" si="132"/>
        <v>0</v>
      </c>
      <c r="I523" s="147">
        <f t="shared" si="132"/>
        <v>0</v>
      </c>
      <c r="J523" s="148">
        <f t="shared" si="132"/>
        <v>-94.35</v>
      </c>
      <c r="K523" s="348">
        <f t="shared" si="132"/>
        <v>0</v>
      </c>
      <c r="L523" s="348">
        <f t="shared" si="132"/>
        <v>0</v>
      </c>
      <c r="M523" s="348">
        <f t="shared" si="132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30"/>
        <v>-94.35</v>
      </c>
      <c r="F524" s="147"/>
      <c r="G524" s="147"/>
      <c r="H524" s="147"/>
      <c r="I524" s="147"/>
      <c r="J524" s="133">
        <v>-94.35</v>
      </c>
      <c r="K524" s="345"/>
      <c r="L524" s="349"/>
      <c r="M524" s="349"/>
      <c r="N524" s="86"/>
    </row>
    <row r="525" spans="1:14" s="72" customFormat="1">
      <c r="A525" s="557" t="s">
        <v>473</v>
      </c>
      <c r="B525" s="558"/>
      <c r="C525" s="558"/>
      <c r="D525" s="140"/>
      <c r="E525" s="137">
        <f t="shared" si="130"/>
        <v>4210</v>
      </c>
      <c r="F525" s="183">
        <f t="shared" ref="F525:M525" si="133">F564</f>
        <v>0</v>
      </c>
      <c r="G525" s="183">
        <f t="shared" si="133"/>
        <v>1735</v>
      </c>
      <c r="H525" s="183">
        <f t="shared" si="133"/>
        <v>305</v>
      </c>
      <c r="I525" s="183">
        <f t="shared" si="133"/>
        <v>1020</v>
      </c>
      <c r="J525" s="238">
        <f t="shared" si="133"/>
        <v>1150</v>
      </c>
      <c r="K525" s="356">
        <f t="shared" si="133"/>
        <v>0</v>
      </c>
      <c r="L525" s="356">
        <f t="shared" si="133"/>
        <v>0</v>
      </c>
      <c r="M525" s="356">
        <f t="shared" si="133"/>
        <v>0</v>
      </c>
      <c r="N525" s="87"/>
    </row>
    <row r="526" spans="1:14" s="72" customFormat="1" hidden="1">
      <c r="A526" s="493"/>
      <c r="B526" s="559" t="s">
        <v>609</v>
      </c>
      <c r="C526" s="560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4">G527+H527+I527+J527</f>
        <v>0</v>
      </c>
      <c r="F527" s="147">
        <f t="shared" ref="F527:M527" si="135">F528</f>
        <v>0</v>
      </c>
      <c r="G527" s="147">
        <f t="shared" si="135"/>
        <v>0</v>
      </c>
      <c r="H527" s="147">
        <f t="shared" si="135"/>
        <v>0</v>
      </c>
      <c r="I527" s="147">
        <f t="shared" si="135"/>
        <v>0</v>
      </c>
      <c r="J527" s="148">
        <f t="shared" si="135"/>
        <v>0</v>
      </c>
      <c r="K527" s="348">
        <f t="shared" si="135"/>
        <v>0</v>
      </c>
      <c r="L527" s="348">
        <f t="shared" si="135"/>
        <v>0</v>
      </c>
      <c r="M527" s="348">
        <f t="shared" si="135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4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4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4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4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4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4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4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4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4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6">G538+H538+I538+J538</f>
        <v>0</v>
      </c>
      <c r="F538" s="147">
        <f t="shared" ref="F538:M538" si="137">F539</f>
        <v>0</v>
      </c>
      <c r="G538" s="147">
        <f t="shared" si="137"/>
        <v>0</v>
      </c>
      <c r="H538" s="147">
        <f t="shared" si="137"/>
        <v>0</v>
      </c>
      <c r="I538" s="147">
        <f t="shared" si="137"/>
        <v>0</v>
      </c>
      <c r="J538" s="148">
        <f t="shared" si="137"/>
        <v>0</v>
      </c>
      <c r="K538" s="348">
        <f t="shared" si="137"/>
        <v>0</v>
      </c>
      <c r="L538" s="348">
        <f t="shared" si="137"/>
        <v>0</v>
      </c>
      <c r="M538" s="348">
        <f t="shared" si="137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6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6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6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6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6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6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6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6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6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6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6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8">G551+H551+I551+J551</f>
        <v>0</v>
      </c>
      <c r="F551" s="147">
        <f t="shared" ref="F551:M551" si="139">F552+F553+F554+F555+F556+F557+F558+F559+F560+F561+F562</f>
        <v>0</v>
      </c>
      <c r="G551" s="147">
        <f t="shared" si="139"/>
        <v>0</v>
      </c>
      <c r="H551" s="147">
        <f t="shared" si="139"/>
        <v>0</v>
      </c>
      <c r="I551" s="147">
        <f t="shared" si="139"/>
        <v>0</v>
      </c>
      <c r="J551" s="148">
        <f t="shared" si="139"/>
        <v>0</v>
      </c>
      <c r="K551" s="348">
        <f t="shared" si="139"/>
        <v>0</v>
      </c>
      <c r="L551" s="348">
        <f t="shared" si="139"/>
        <v>0</v>
      </c>
      <c r="M551" s="348">
        <f t="shared" si="139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8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8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8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8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8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8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8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8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8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8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8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40">G564+H564+I564+J564</f>
        <v>4210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1020</v>
      </c>
      <c r="J564" s="148">
        <f>J565+J575</f>
        <v>1150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40"/>
        <v>4210</v>
      </c>
      <c r="F565" s="147">
        <f t="shared" ref="F565:M565" si="141">F566+F571+F573</f>
        <v>0</v>
      </c>
      <c r="G565" s="147">
        <f t="shared" si="141"/>
        <v>1735</v>
      </c>
      <c r="H565" s="147">
        <f t="shared" si="141"/>
        <v>305</v>
      </c>
      <c r="I565" s="147">
        <f t="shared" si="141"/>
        <v>1020</v>
      </c>
      <c r="J565" s="148">
        <f t="shared" si="141"/>
        <v>1150</v>
      </c>
      <c r="K565" s="348">
        <f t="shared" si="141"/>
        <v>0</v>
      </c>
      <c r="L565" s="348">
        <f t="shared" si="141"/>
        <v>0</v>
      </c>
      <c r="M565" s="348">
        <f t="shared" si="141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40"/>
        <v>4210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1020</v>
      </c>
      <c r="J566" s="147">
        <f>J567+J568+J569+J570</f>
        <v>1150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40"/>
        <v>2500</v>
      </c>
      <c r="F567" s="147"/>
      <c r="G567" s="147">
        <v>500</v>
      </c>
      <c r="H567" s="147"/>
      <c r="I567" s="147">
        <v>1000</v>
      </c>
      <c r="J567" s="133">
        <f>700+300</f>
        <v>1000</v>
      </c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40"/>
        <v>362</v>
      </c>
      <c r="F568" s="147"/>
      <c r="G568" s="147">
        <v>390</v>
      </c>
      <c r="H568" s="147"/>
      <c r="I568" s="147">
        <f>-2-26</f>
        <v>-28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40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40"/>
        <v>1348</v>
      </c>
      <c r="F570" s="147"/>
      <c r="G570" s="147">
        <v>845</v>
      </c>
      <c r="H570" s="147">
        <f>200+75+30</f>
        <v>305</v>
      </c>
      <c r="I570" s="147">
        <f>2+46</f>
        <v>48</v>
      </c>
      <c r="J570" s="133">
        <v>150</v>
      </c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40"/>
        <v>0</v>
      </c>
      <c r="F571" s="147">
        <f t="shared" ref="F571:M571" si="142">F572</f>
        <v>0</v>
      </c>
      <c r="G571" s="147"/>
      <c r="H571" s="147"/>
      <c r="I571" s="147"/>
      <c r="J571" s="148"/>
      <c r="K571" s="348">
        <f t="shared" si="142"/>
        <v>0</v>
      </c>
      <c r="L571" s="348">
        <f t="shared" si="142"/>
        <v>0</v>
      </c>
      <c r="M571" s="348">
        <f t="shared" si="142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40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40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3">G575+H575+I575+J575</f>
        <v>0</v>
      </c>
      <c r="F575" s="147">
        <f t="shared" ref="F575:M576" si="144">F576</f>
        <v>0</v>
      </c>
      <c r="G575" s="147">
        <f t="shared" si="144"/>
        <v>0</v>
      </c>
      <c r="H575" s="147">
        <f t="shared" si="144"/>
        <v>0</v>
      </c>
      <c r="I575" s="147">
        <f t="shared" si="144"/>
        <v>0</v>
      </c>
      <c r="J575" s="148">
        <f t="shared" si="144"/>
        <v>0</v>
      </c>
      <c r="K575" s="348">
        <f t="shared" si="144"/>
        <v>0</v>
      </c>
      <c r="L575" s="348">
        <f t="shared" si="144"/>
        <v>0</v>
      </c>
      <c r="M575" s="348">
        <f t="shared" si="144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3"/>
        <v>0</v>
      </c>
      <c r="F576" s="147">
        <f t="shared" si="144"/>
        <v>0</v>
      </c>
      <c r="G576" s="147">
        <f t="shared" si="144"/>
        <v>0</v>
      </c>
      <c r="H576" s="147">
        <f t="shared" si="144"/>
        <v>0</v>
      </c>
      <c r="I576" s="147">
        <f t="shared" si="144"/>
        <v>0</v>
      </c>
      <c r="J576" s="148">
        <f t="shared" si="144"/>
        <v>0</v>
      </c>
      <c r="K576" s="348">
        <f t="shared" si="144"/>
        <v>0</v>
      </c>
      <c r="L576" s="348">
        <f t="shared" si="144"/>
        <v>0</v>
      </c>
      <c r="M576" s="348">
        <f t="shared" si="144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3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3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3"/>
        <v>0</v>
      </c>
      <c r="F579" s="147">
        <f t="shared" ref="F579:M579" si="145">F580</f>
        <v>0</v>
      </c>
      <c r="G579" s="147">
        <f t="shared" si="145"/>
        <v>0</v>
      </c>
      <c r="H579" s="147">
        <f t="shared" si="145"/>
        <v>0</v>
      </c>
      <c r="I579" s="147">
        <f t="shared" si="145"/>
        <v>0</v>
      </c>
      <c r="J579" s="148">
        <f t="shared" si="145"/>
        <v>0</v>
      </c>
      <c r="K579" s="348">
        <f t="shared" si="145"/>
        <v>0</v>
      </c>
      <c r="L579" s="348">
        <f t="shared" si="145"/>
        <v>0</v>
      </c>
      <c r="M579" s="348">
        <f t="shared" si="145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3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3"/>
        <v>24140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5930</v>
      </c>
      <c r="J581" s="133">
        <f>J582+J583+J586+J587</f>
        <v>5304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3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3"/>
        <v>0</v>
      </c>
      <c r="F583" s="132">
        <f>F584</f>
        <v>0</v>
      </c>
      <c r="G583" s="132">
        <f t="shared" ref="G583:M583" si="146">G584</f>
        <v>0</v>
      </c>
      <c r="H583" s="132">
        <f t="shared" si="146"/>
        <v>0</v>
      </c>
      <c r="I583" s="132">
        <f t="shared" si="146"/>
        <v>0</v>
      </c>
      <c r="J583" s="132">
        <f t="shared" si="146"/>
        <v>0</v>
      </c>
      <c r="K583" s="390">
        <f t="shared" si="146"/>
        <v>0</v>
      </c>
      <c r="L583" s="390">
        <f t="shared" si="146"/>
        <v>0</v>
      </c>
      <c r="M583" s="390">
        <f t="shared" si="146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3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3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3"/>
        <v>24140</v>
      </c>
      <c r="F586" s="132"/>
      <c r="G586" s="132">
        <v>6800</v>
      </c>
      <c r="H586" s="132">
        <f>5031+75+1000</f>
        <v>6106</v>
      </c>
      <c r="I586" s="132">
        <f>4870+1000+60</f>
        <v>5930</v>
      </c>
      <c r="J586" s="133">
        <f>4640-1000+850+814</f>
        <v>5304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3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567" t="s">
        <v>306</v>
      </c>
      <c r="B588" s="567"/>
      <c r="C588" s="567"/>
      <c r="D588" s="251" t="s">
        <v>307</v>
      </c>
      <c r="E588" s="126">
        <f t="shared" si="143"/>
        <v>0</v>
      </c>
      <c r="F588" s="127">
        <f t="shared" ref="F588:M588" si="147">F591+F594+F595</f>
        <v>0</v>
      </c>
      <c r="G588" s="127">
        <f t="shared" si="147"/>
        <v>0</v>
      </c>
      <c r="H588" s="127">
        <f t="shared" si="147"/>
        <v>0</v>
      </c>
      <c r="I588" s="127">
        <f t="shared" si="147"/>
        <v>0</v>
      </c>
      <c r="J588" s="128">
        <f t="shared" si="147"/>
        <v>0</v>
      </c>
      <c r="K588" s="344">
        <f t="shared" si="147"/>
        <v>0</v>
      </c>
      <c r="L588" s="344">
        <f t="shared" si="147"/>
        <v>0</v>
      </c>
      <c r="M588" s="344">
        <f t="shared" si="147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3"/>
        <v>0</v>
      </c>
      <c r="F589" s="132">
        <f t="shared" ref="F589:M589" si="148">F591+F594+F595</f>
        <v>0</v>
      </c>
      <c r="G589" s="132">
        <f t="shared" si="148"/>
        <v>0</v>
      </c>
      <c r="H589" s="132">
        <f t="shared" si="148"/>
        <v>0</v>
      </c>
      <c r="I589" s="132">
        <f t="shared" si="148"/>
        <v>0</v>
      </c>
      <c r="J589" s="133">
        <f t="shared" si="148"/>
        <v>0</v>
      </c>
      <c r="K589" s="345">
        <f t="shared" si="148"/>
        <v>0</v>
      </c>
      <c r="L589" s="345">
        <f t="shared" si="148"/>
        <v>0</v>
      </c>
      <c r="M589" s="345">
        <f t="shared" si="148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3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3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3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3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3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3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3"/>
        <v>0</v>
      </c>
      <c r="F596" s="132">
        <f t="shared" ref="F596:M596" si="149">SUM(F598:F600)</f>
        <v>0</v>
      </c>
      <c r="G596" s="132">
        <f t="shared" si="149"/>
        <v>0</v>
      </c>
      <c r="H596" s="132">
        <f t="shared" si="149"/>
        <v>0</v>
      </c>
      <c r="I596" s="132">
        <f t="shared" si="149"/>
        <v>0</v>
      </c>
      <c r="J596" s="133">
        <f t="shared" si="149"/>
        <v>0</v>
      </c>
      <c r="K596" s="345">
        <f t="shared" si="149"/>
        <v>0</v>
      </c>
      <c r="L596" s="345">
        <f t="shared" si="149"/>
        <v>0</v>
      </c>
      <c r="M596" s="345">
        <f t="shared" si="149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50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50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50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50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50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8" t="s">
        <v>332</v>
      </c>
      <c r="B603" s="569"/>
      <c r="C603" s="570"/>
      <c r="D603" s="216" t="s">
        <v>333</v>
      </c>
      <c r="E603" s="126">
        <f t="shared" si="150"/>
        <v>26953</v>
      </c>
      <c r="F603" s="127">
        <f t="shared" ref="F603:M603" si="151">F604+F608+F730+F733</f>
        <v>0</v>
      </c>
      <c r="G603" s="127">
        <f t="shared" si="151"/>
        <v>7626</v>
      </c>
      <c r="H603" s="127">
        <f t="shared" si="151"/>
        <v>5584</v>
      </c>
      <c r="I603" s="127">
        <f t="shared" si="151"/>
        <v>8684</v>
      </c>
      <c r="J603" s="128">
        <f t="shared" si="151"/>
        <v>5059</v>
      </c>
      <c r="K603" s="344">
        <f t="shared" si="151"/>
        <v>24002</v>
      </c>
      <c r="L603" s="344">
        <f t="shared" si="151"/>
        <v>24723</v>
      </c>
      <c r="M603" s="344">
        <f t="shared" si="151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50"/>
        <v>0</v>
      </c>
      <c r="F604" s="132">
        <f t="shared" ref="F604:M604" si="152">F606</f>
        <v>0</v>
      </c>
      <c r="G604" s="132">
        <f t="shared" si="152"/>
        <v>0</v>
      </c>
      <c r="H604" s="132">
        <f t="shared" si="152"/>
        <v>0</v>
      </c>
      <c r="I604" s="132">
        <f t="shared" si="152"/>
        <v>0</v>
      </c>
      <c r="J604" s="133">
        <f t="shared" si="152"/>
        <v>0</v>
      </c>
      <c r="K604" s="345">
        <f t="shared" si="152"/>
        <v>0</v>
      </c>
      <c r="L604" s="345">
        <f t="shared" si="152"/>
        <v>0</v>
      </c>
      <c r="M604" s="345">
        <f t="shared" si="152"/>
        <v>0</v>
      </c>
    </row>
    <row r="605" spans="1:14" s="15" customFormat="1" ht="12.75" hidden="1" customHeight="1">
      <c r="A605" s="603" t="s">
        <v>568</v>
      </c>
      <c r="B605" s="604"/>
      <c r="C605" s="604"/>
      <c r="D605" s="153"/>
      <c r="E605" s="117">
        <f t="shared" si="150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5"/>
      <c r="B606" s="149" t="s">
        <v>569</v>
      </c>
      <c r="C606" s="159"/>
      <c r="D606" s="153" t="s">
        <v>336</v>
      </c>
      <c r="E606" s="117">
        <f t="shared" si="150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5"/>
      <c r="B607" s="149" t="s">
        <v>337</v>
      </c>
      <c r="C607" s="159"/>
      <c r="D607" s="153" t="s">
        <v>338</v>
      </c>
      <c r="E607" s="117">
        <f t="shared" si="150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05" t="s">
        <v>570</v>
      </c>
      <c r="B608" s="606"/>
      <c r="C608" s="606"/>
      <c r="D608" s="157" t="s">
        <v>339</v>
      </c>
      <c r="E608" s="117">
        <f t="shared" si="150"/>
        <v>0</v>
      </c>
      <c r="F608" s="147">
        <f t="shared" ref="F608:M608" si="153">F611+F671</f>
        <v>0</v>
      </c>
      <c r="G608" s="147">
        <f t="shared" si="153"/>
        <v>0</v>
      </c>
      <c r="H608" s="147">
        <f t="shared" si="153"/>
        <v>0</v>
      </c>
      <c r="I608" s="147">
        <f t="shared" si="153"/>
        <v>0</v>
      </c>
      <c r="J608" s="148">
        <f t="shared" si="153"/>
        <v>0</v>
      </c>
      <c r="K608" s="348">
        <f t="shared" si="153"/>
        <v>0</v>
      </c>
      <c r="L608" s="348">
        <f t="shared" si="153"/>
        <v>0</v>
      </c>
      <c r="M608" s="348">
        <f t="shared" si="153"/>
        <v>0</v>
      </c>
      <c r="N608" s="90"/>
    </row>
    <row r="609" spans="1:14" s="73" customFormat="1" ht="16.5" hidden="1" customHeight="1">
      <c r="A609" s="493"/>
      <c r="B609" s="134" t="s">
        <v>598</v>
      </c>
      <c r="C609" s="135"/>
      <c r="D609" s="253"/>
      <c r="E609" s="137">
        <f t="shared" si="150"/>
        <v>0</v>
      </c>
      <c r="F609" s="183"/>
      <c r="G609" s="183">
        <f t="shared" ref="G609:M609" si="154">G611</f>
        <v>0</v>
      </c>
      <c r="H609" s="183">
        <f t="shared" si="154"/>
        <v>0</v>
      </c>
      <c r="I609" s="183">
        <f t="shared" si="154"/>
        <v>0</v>
      </c>
      <c r="J609" s="238">
        <f t="shared" si="154"/>
        <v>0</v>
      </c>
      <c r="K609" s="356">
        <f t="shared" si="154"/>
        <v>0</v>
      </c>
      <c r="L609" s="356">
        <f t="shared" si="154"/>
        <v>0</v>
      </c>
      <c r="M609" s="356">
        <f t="shared" si="154"/>
        <v>0</v>
      </c>
      <c r="N609" s="91"/>
    </row>
    <row r="610" spans="1:14" s="73" customFormat="1" ht="16.5" hidden="1" customHeight="1">
      <c r="A610" s="493"/>
      <c r="B610" s="602" t="s">
        <v>606</v>
      </c>
      <c r="C610" s="601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5">G611+H611+I611+J611</f>
        <v>0</v>
      </c>
      <c r="F611" s="141">
        <f t="shared" ref="F611:M611" si="156">F612+F661</f>
        <v>0</v>
      </c>
      <c r="G611" s="141">
        <f t="shared" si="156"/>
        <v>0</v>
      </c>
      <c r="H611" s="141">
        <f t="shared" si="156"/>
        <v>0</v>
      </c>
      <c r="I611" s="141">
        <f t="shared" si="156"/>
        <v>0</v>
      </c>
      <c r="J611" s="142">
        <f t="shared" si="156"/>
        <v>0</v>
      </c>
      <c r="K611" s="346">
        <f t="shared" si="156"/>
        <v>0</v>
      </c>
      <c r="L611" s="346">
        <f t="shared" si="156"/>
        <v>0</v>
      </c>
      <c r="M611" s="346">
        <f t="shared" si="156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5"/>
        <v>0</v>
      </c>
      <c r="F612" s="147">
        <f t="shared" ref="F612:M612" si="157">F613+F614+F615+F620+F624+F626+F638+F644+F651</f>
        <v>0</v>
      </c>
      <c r="G612" s="147">
        <f t="shared" si="157"/>
        <v>0</v>
      </c>
      <c r="H612" s="147">
        <f t="shared" si="157"/>
        <v>0</v>
      </c>
      <c r="I612" s="147">
        <f t="shared" si="157"/>
        <v>0</v>
      </c>
      <c r="J612" s="148">
        <f t="shared" si="157"/>
        <v>0</v>
      </c>
      <c r="K612" s="348">
        <f t="shared" si="157"/>
        <v>0</v>
      </c>
      <c r="L612" s="348">
        <f t="shared" si="157"/>
        <v>0</v>
      </c>
      <c r="M612" s="348">
        <f t="shared" si="157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5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5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5"/>
        <v>0</v>
      </c>
      <c r="F615" s="147">
        <f t="shared" ref="F615:M615" si="158">F616+F617+F618</f>
        <v>0</v>
      </c>
      <c r="G615" s="147">
        <f t="shared" si="158"/>
        <v>0</v>
      </c>
      <c r="H615" s="147">
        <f t="shared" si="158"/>
        <v>0</v>
      </c>
      <c r="I615" s="147">
        <f t="shared" si="158"/>
        <v>0</v>
      </c>
      <c r="J615" s="148">
        <f t="shared" si="158"/>
        <v>0</v>
      </c>
      <c r="K615" s="348">
        <f t="shared" si="158"/>
        <v>0</v>
      </c>
      <c r="L615" s="348">
        <f t="shared" si="158"/>
        <v>0</v>
      </c>
      <c r="M615" s="348">
        <f t="shared" si="158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5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5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5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5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5"/>
        <v>0</v>
      </c>
      <c r="F620" s="147">
        <f t="shared" ref="F620:M620" si="159">F621+F622+F623</f>
        <v>0</v>
      </c>
      <c r="G620" s="147">
        <f t="shared" si="159"/>
        <v>0</v>
      </c>
      <c r="H620" s="147">
        <f t="shared" si="159"/>
        <v>0</v>
      </c>
      <c r="I620" s="147">
        <f t="shared" si="159"/>
        <v>0</v>
      </c>
      <c r="J620" s="148">
        <f t="shared" si="159"/>
        <v>0</v>
      </c>
      <c r="K620" s="348">
        <f t="shared" si="159"/>
        <v>0</v>
      </c>
      <c r="L620" s="348">
        <f t="shared" si="159"/>
        <v>0</v>
      </c>
      <c r="M620" s="348">
        <f t="shared" si="159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5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5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5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5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5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5"/>
        <v>0</v>
      </c>
      <c r="F626" s="147">
        <f t="shared" ref="F626:M626" si="160">F627</f>
        <v>0</v>
      </c>
      <c r="G626" s="147">
        <f t="shared" si="160"/>
        <v>0</v>
      </c>
      <c r="H626" s="147">
        <f t="shared" si="160"/>
        <v>0</v>
      </c>
      <c r="I626" s="147">
        <f t="shared" si="160"/>
        <v>0</v>
      </c>
      <c r="J626" s="148">
        <f t="shared" si="160"/>
        <v>0</v>
      </c>
      <c r="K626" s="348">
        <f t="shared" si="160"/>
        <v>0</v>
      </c>
      <c r="L626" s="348">
        <f t="shared" si="160"/>
        <v>0</v>
      </c>
      <c r="M626" s="348">
        <f t="shared" si="160"/>
        <v>0</v>
      </c>
      <c r="N626" s="86"/>
    </row>
    <row r="627" spans="1:14" s="11" customFormat="1" ht="46.5" hidden="1" customHeight="1">
      <c r="A627" s="143"/>
      <c r="B627" s="584" t="s">
        <v>392</v>
      </c>
      <c r="C627" s="585"/>
      <c r="D627" s="157" t="s">
        <v>393</v>
      </c>
      <c r="E627" s="117">
        <f t="shared" si="155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5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5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2"/>
      <c r="C630" s="165" t="s">
        <v>398</v>
      </c>
      <c r="D630" s="157" t="s">
        <v>399</v>
      </c>
      <c r="E630" s="117">
        <f t="shared" si="155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5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5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5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5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5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5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5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5"/>
        <v>0</v>
      </c>
      <c r="F638" s="147">
        <f t="shared" ref="F638:M638" si="161">F639+F641</f>
        <v>0</v>
      </c>
      <c r="G638" s="147">
        <f t="shared" si="161"/>
        <v>0</v>
      </c>
      <c r="H638" s="147">
        <f t="shared" si="161"/>
        <v>0</v>
      </c>
      <c r="I638" s="147">
        <f t="shared" si="161"/>
        <v>0</v>
      </c>
      <c r="J638" s="148">
        <f t="shared" si="161"/>
        <v>0</v>
      </c>
      <c r="K638" s="348">
        <f t="shared" si="161"/>
        <v>0</v>
      </c>
      <c r="L638" s="348">
        <f t="shared" si="161"/>
        <v>0</v>
      </c>
      <c r="M638" s="348">
        <f t="shared" si="161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5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5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5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5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5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5"/>
        <v>0</v>
      </c>
      <c r="F644" s="147">
        <f t="shared" ref="F644:M644" si="162">F645</f>
        <v>0</v>
      </c>
      <c r="G644" s="147">
        <f t="shared" si="162"/>
        <v>0</v>
      </c>
      <c r="H644" s="147">
        <f t="shared" si="162"/>
        <v>0</v>
      </c>
      <c r="I644" s="147">
        <f t="shared" si="162"/>
        <v>0</v>
      </c>
      <c r="J644" s="148">
        <f t="shared" si="162"/>
        <v>0</v>
      </c>
      <c r="K644" s="348">
        <f t="shared" si="162"/>
        <v>0</v>
      </c>
      <c r="L644" s="348">
        <f t="shared" si="162"/>
        <v>0</v>
      </c>
      <c r="M644" s="348">
        <f t="shared" si="162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5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5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5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5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5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5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5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5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5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5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5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5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5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5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5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5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5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5"/>
        <v>0</v>
      </c>
      <c r="F662" s="147">
        <f t="shared" ref="F662:M662" si="163">F663+F664</f>
        <v>0</v>
      </c>
      <c r="G662" s="147">
        <f t="shared" si="163"/>
        <v>0</v>
      </c>
      <c r="H662" s="147">
        <f t="shared" si="163"/>
        <v>0</v>
      </c>
      <c r="I662" s="147">
        <f t="shared" si="163"/>
        <v>0</v>
      </c>
      <c r="J662" s="148">
        <f t="shared" si="163"/>
        <v>0</v>
      </c>
      <c r="K662" s="348">
        <f t="shared" si="163"/>
        <v>0</v>
      </c>
      <c r="L662" s="348">
        <f t="shared" si="163"/>
        <v>0</v>
      </c>
      <c r="M662" s="348">
        <f t="shared" si="163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5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5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5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5"/>
        <v>0</v>
      </c>
      <c r="F666" s="147">
        <f t="shared" ref="F666:M666" si="164">F667+F668</f>
        <v>0</v>
      </c>
      <c r="G666" s="147">
        <f t="shared" si="164"/>
        <v>0</v>
      </c>
      <c r="H666" s="147">
        <f t="shared" si="164"/>
        <v>0</v>
      </c>
      <c r="I666" s="147">
        <f t="shared" si="164"/>
        <v>0</v>
      </c>
      <c r="J666" s="148">
        <f t="shared" si="164"/>
        <v>0</v>
      </c>
      <c r="K666" s="348">
        <f t="shared" si="164"/>
        <v>0</v>
      </c>
      <c r="L666" s="348">
        <f t="shared" si="164"/>
        <v>0</v>
      </c>
      <c r="M666" s="348">
        <f t="shared" si="164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5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5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5"/>
        <v>0</v>
      </c>
      <c r="F669" s="147">
        <f t="shared" ref="F669:M669" si="165">F670</f>
        <v>0</v>
      </c>
      <c r="G669" s="147">
        <f t="shared" si="165"/>
        <v>0</v>
      </c>
      <c r="H669" s="147">
        <f t="shared" si="165"/>
        <v>0</v>
      </c>
      <c r="I669" s="147">
        <f t="shared" si="165"/>
        <v>0</v>
      </c>
      <c r="J669" s="148">
        <f t="shared" si="165"/>
        <v>0</v>
      </c>
      <c r="K669" s="348">
        <f t="shared" si="165"/>
        <v>0</v>
      </c>
      <c r="L669" s="348">
        <f t="shared" si="165"/>
        <v>0</v>
      </c>
      <c r="M669" s="348">
        <f t="shared" si="165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5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57" t="s">
        <v>473</v>
      </c>
      <c r="B671" s="558"/>
      <c r="C671" s="558"/>
      <c r="D671" s="140"/>
      <c r="E671" s="137">
        <f t="shared" si="155"/>
        <v>0</v>
      </c>
      <c r="F671" s="183">
        <f t="shared" ref="F671:M671" si="166">F673+F684+F697+F710+F725</f>
        <v>0</v>
      </c>
      <c r="G671" s="183">
        <f t="shared" si="166"/>
        <v>0</v>
      </c>
      <c r="H671" s="183">
        <f t="shared" si="166"/>
        <v>0</v>
      </c>
      <c r="I671" s="183">
        <f t="shared" si="166"/>
        <v>0</v>
      </c>
      <c r="J671" s="238">
        <f t="shared" si="166"/>
        <v>0</v>
      </c>
      <c r="K671" s="356">
        <f t="shared" si="166"/>
        <v>0</v>
      </c>
      <c r="L671" s="356">
        <f t="shared" si="166"/>
        <v>0</v>
      </c>
      <c r="M671" s="356">
        <f t="shared" si="166"/>
        <v>0</v>
      </c>
      <c r="N671" s="87"/>
    </row>
    <row r="672" spans="1:14" s="72" customFormat="1" hidden="1">
      <c r="A672" s="493"/>
      <c r="B672" s="559" t="s">
        <v>609</v>
      </c>
      <c r="C672" s="560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7">G673+H673+I673+J673</f>
        <v>0</v>
      </c>
      <c r="F673" s="147">
        <f t="shared" ref="F673:M673" si="168">F674</f>
        <v>0</v>
      </c>
      <c r="G673" s="147">
        <f t="shared" si="168"/>
        <v>0</v>
      </c>
      <c r="H673" s="147">
        <f t="shared" si="168"/>
        <v>0</v>
      </c>
      <c r="I673" s="147">
        <f t="shared" si="168"/>
        <v>0</v>
      </c>
      <c r="J673" s="148">
        <f t="shared" si="168"/>
        <v>0</v>
      </c>
      <c r="K673" s="348">
        <f t="shared" si="168"/>
        <v>0</v>
      </c>
      <c r="L673" s="348">
        <f t="shared" si="168"/>
        <v>0</v>
      </c>
      <c r="M673" s="348">
        <f t="shared" si="168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7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7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7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7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7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7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7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7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7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7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7"/>
        <v>0</v>
      </c>
      <c r="F684" s="147">
        <f t="shared" ref="F684:M684" si="169">F685</f>
        <v>0</v>
      </c>
      <c r="G684" s="147">
        <f t="shared" si="169"/>
        <v>0</v>
      </c>
      <c r="H684" s="147">
        <f t="shared" si="169"/>
        <v>0</v>
      </c>
      <c r="I684" s="147">
        <f t="shared" si="169"/>
        <v>0</v>
      </c>
      <c r="J684" s="148">
        <f t="shared" si="169"/>
        <v>0</v>
      </c>
      <c r="K684" s="348">
        <f t="shared" si="169"/>
        <v>0</v>
      </c>
      <c r="L684" s="348">
        <f t="shared" si="169"/>
        <v>0</v>
      </c>
      <c r="M684" s="348">
        <f t="shared" si="169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7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7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7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7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7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7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7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7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7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7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7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7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7"/>
        <v>0</v>
      </c>
      <c r="F697" s="147">
        <f t="shared" ref="F697:M697" si="170">F698+F699+F700+F701+F702+F703+F704+F705+F706+F707+F708</f>
        <v>0</v>
      </c>
      <c r="G697" s="147">
        <f t="shared" si="170"/>
        <v>0</v>
      </c>
      <c r="H697" s="147">
        <f t="shared" si="170"/>
        <v>0</v>
      </c>
      <c r="I697" s="147">
        <f t="shared" si="170"/>
        <v>0</v>
      </c>
      <c r="J697" s="148">
        <f t="shared" si="170"/>
        <v>0</v>
      </c>
      <c r="K697" s="348">
        <f t="shared" si="170"/>
        <v>0</v>
      </c>
      <c r="L697" s="348">
        <f t="shared" si="170"/>
        <v>0</v>
      </c>
      <c r="M697" s="348">
        <f t="shared" si="170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7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7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7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7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7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7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7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7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7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7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7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7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7"/>
        <v>0</v>
      </c>
      <c r="F710" s="147">
        <f t="shared" ref="F710:M710" si="171">F711+F721</f>
        <v>0</v>
      </c>
      <c r="G710" s="147">
        <f t="shared" si="171"/>
        <v>0</v>
      </c>
      <c r="H710" s="147">
        <f t="shared" si="171"/>
        <v>0</v>
      </c>
      <c r="I710" s="147">
        <f t="shared" si="171"/>
        <v>0</v>
      </c>
      <c r="J710" s="148">
        <f t="shared" si="171"/>
        <v>0</v>
      </c>
      <c r="K710" s="348">
        <f t="shared" si="171"/>
        <v>0</v>
      </c>
      <c r="L710" s="348">
        <f t="shared" si="171"/>
        <v>0</v>
      </c>
      <c r="M710" s="348">
        <f t="shared" si="171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7"/>
        <v>0</v>
      </c>
      <c r="F711" s="147">
        <f t="shared" ref="F711:M711" si="172">F712+F717+F719</f>
        <v>0</v>
      </c>
      <c r="G711" s="147">
        <f t="shared" si="172"/>
        <v>0</v>
      </c>
      <c r="H711" s="147">
        <f t="shared" si="172"/>
        <v>0</v>
      </c>
      <c r="I711" s="147">
        <f t="shared" si="172"/>
        <v>0</v>
      </c>
      <c r="J711" s="148">
        <f t="shared" si="172"/>
        <v>0</v>
      </c>
      <c r="K711" s="348">
        <f t="shared" si="172"/>
        <v>0</v>
      </c>
      <c r="L711" s="348">
        <f t="shared" si="172"/>
        <v>0</v>
      </c>
      <c r="M711" s="348">
        <f t="shared" si="172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7"/>
        <v>0</v>
      </c>
      <c r="F712" s="147">
        <f t="shared" ref="F712:M712" si="173">F713+F714+F715+F716</f>
        <v>0</v>
      </c>
      <c r="G712" s="147">
        <f t="shared" si="173"/>
        <v>0</v>
      </c>
      <c r="H712" s="147">
        <f t="shared" si="173"/>
        <v>0</v>
      </c>
      <c r="I712" s="147">
        <f t="shared" si="173"/>
        <v>0</v>
      </c>
      <c r="J712" s="148">
        <f t="shared" si="173"/>
        <v>0</v>
      </c>
      <c r="K712" s="348">
        <f t="shared" si="173"/>
        <v>0</v>
      </c>
      <c r="L712" s="348">
        <f t="shared" si="173"/>
        <v>0</v>
      </c>
      <c r="M712" s="348">
        <f t="shared" si="173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7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7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7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7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7"/>
        <v>0</v>
      </c>
      <c r="F717" s="147">
        <f t="shared" ref="F717:M717" si="174">F718</f>
        <v>0</v>
      </c>
      <c r="G717" s="147">
        <f t="shared" si="174"/>
        <v>0</v>
      </c>
      <c r="H717" s="147">
        <f t="shared" si="174"/>
        <v>0</v>
      </c>
      <c r="I717" s="147">
        <f t="shared" si="174"/>
        <v>0</v>
      </c>
      <c r="J717" s="148">
        <f t="shared" si="174"/>
        <v>0</v>
      </c>
      <c r="K717" s="348">
        <f t="shared" si="174"/>
        <v>0</v>
      </c>
      <c r="L717" s="348">
        <f t="shared" si="174"/>
        <v>0</v>
      </c>
      <c r="M717" s="348">
        <f t="shared" si="174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7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7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7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7"/>
        <v>0</v>
      </c>
      <c r="F721" s="147">
        <f t="shared" ref="F721:M722" si="175">F722</f>
        <v>0</v>
      </c>
      <c r="G721" s="147">
        <f t="shared" si="175"/>
        <v>0</v>
      </c>
      <c r="H721" s="147">
        <f t="shared" si="175"/>
        <v>0</v>
      </c>
      <c r="I721" s="147">
        <f t="shared" si="175"/>
        <v>0</v>
      </c>
      <c r="J721" s="148">
        <f t="shared" si="175"/>
        <v>0</v>
      </c>
      <c r="K721" s="348">
        <f t="shared" si="175"/>
        <v>0</v>
      </c>
      <c r="L721" s="348">
        <f t="shared" si="175"/>
        <v>0</v>
      </c>
      <c r="M721" s="348">
        <f t="shared" si="175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7"/>
        <v>0</v>
      </c>
      <c r="F722" s="147">
        <f t="shared" si="175"/>
        <v>0</v>
      </c>
      <c r="G722" s="147">
        <f t="shared" si="175"/>
        <v>0</v>
      </c>
      <c r="H722" s="147">
        <f t="shared" si="175"/>
        <v>0</v>
      </c>
      <c r="I722" s="147">
        <f t="shared" si="175"/>
        <v>0</v>
      </c>
      <c r="J722" s="148">
        <f t="shared" si="175"/>
        <v>0</v>
      </c>
      <c r="K722" s="348">
        <f t="shared" si="175"/>
        <v>0</v>
      </c>
      <c r="L722" s="348">
        <f t="shared" si="175"/>
        <v>0</v>
      </c>
      <c r="M722" s="348">
        <f t="shared" si="175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7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7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7"/>
        <v>0</v>
      </c>
      <c r="F725" s="147">
        <f t="shared" ref="F725:M725" si="176">F726</f>
        <v>0</v>
      </c>
      <c r="G725" s="147">
        <f t="shared" si="176"/>
        <v>0</v>
      </c>
      <c r="H725" s="147">
        <f t="shared" si="176"/>
        <v>0</v>
      </c>
      <c r="I725" s="147">
        <f t="shared" si="176"/>
        <v>0</v>
      </c>
      <c r="J725" s="148">
        <f t="shared" si="176"/>
        <v>0</v>
      </c>
      <c r="K725" s="348">
        <f t="shared" si="176"/>
        <v>0</v>
      </c>
      <c r="L725" s="348">
        <f t="shared" si="176"/>
        <v>0</v>
      </c>
      <c r="M725" s="348">
        <f t="shared" si="176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7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7"/>
        <v>0</v>
      </c>
      <c r="F727" s="132"/>
      <c r="G727" s="132">
        <f t="shared" ref="G727:M727" si="177">G729+G728</f>
        <v>0</v>
      </c>
      <c r="H727" s="132">
        <f t="shared" si="177"/>
        <v>0</v>
      </c>
      <c r="I727" s="132">
        <f t="shared" si="177"/>
        <v>0</v>
      </c>
      <c r="J727" s="133">
        <f t="shared" si="177"/>
        <v>0</v>
      </c>
      <c r="K727" s="345">
        <f t="shared" si="177"/>
        <v>0</v>
      </c>
      <c r="L727" s="345">
        <f t="shared" si="177"/>
        <v>0</v>
      </c>
      <c r="M727" s="345">
        <f t="shared" si="177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7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7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7"/>
        <v>0</v>
      </c>
      <c r="F730" s="132">
        <f t="shared" ref="F730:M730" si="178">F732</f>
        <v>0</v>
      </c>
      <c r="G730" s="132">
        <f t="shared" si="178"/>
        <v>0</v>
      </c>
      <c r="H730" s="132">
        <f t="shared" si="178"/>
        <v>0</v>
      </c>
      <c r="I730" s="132">
        <f t="shared" si="178"/>
        <v>0</v>
      </c>
      <c r="J730" s="133">
        <f t="shared" si="178"/>
        <v>0</v>
      </c>
      <c r="K730" s="345">
        <f t="shared" si="178"/>
        <v>0</v>
      </c>
      <c r="L730" s="345">
        <f t="shared" si="178"/>
        <v>0</v>
      </c>
      <c r="M730" s="345">
        <f t="shared" si="178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7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7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79" t="s">
        <v>348</v>
      </c>
      <c r="B733" s="580"/>
      <c r="C733" s="581"/>
      <c r="D733" s="255" t="s">
        <v>349</v>
      </c>
      <c r="E733" s="117">
        <f>E734</f>
        <v>26953</v>
      </c>
      <c r="F733" s="117">
        <f t="shared" ref="F733:M733" si="179">F734</f>
        <v>0</v>
      </c>
      <c r="G733" s="117">
        <f t="shared" si="179"/>
        <v>7626</v>
      </c>
      <c r="H733" s="117">
        <f t="shared" si="179"/>
        <v>5584</v>
      </c>
      <c r="I733" s="117">
        <f t="shared" si="179"/>
        <v>8684</v>
      </c>
      <c r="J733" s="117">
        <f t="shared" si="179"/>
        <v>5059</v>
      </c>
      <c r="K733" s="438">
        <f t="shared" si="179"/>
        <v>24002</v>
      </c>
      <c r="L733" s="438">
        <f t="shared" si="179"/>
        <v>24723</v>
      </c>
      <c r="M733" s="438">
        <f t="shared" si="179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7"/>
        <v>26953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8684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602" t="s">
        <v>606</v>
      </c>
      <c r="C735" s="601"/>
      <c r="D735" s="258"/>
      <c r="E735" s="310">
        <f>E736+E797</f>
        <v>26953</v>
      </c>
      <c r="F735" s="310">
        <f t="shared" ref="F735:M735" si="180">F736+F797</f>
        <v>0</v>
      </c>
      <c r="G735" s="310">
        <f t="shared" si="180"/>
        <v>7626</v>
      </c>
      <c r="H735" s="310">
        <f t="shared" si="180"/>
        <v>5584</v>
      </c>
      <c r="I735" s="310">
        <f>I736+I797</f>
        <v>8684</v>
      </c>
      <c r="J735" s="310">
        <f t="shared" si="180"/>
        <v>5059</v>
      </c>
      <c r="K735" s="310">
        <f t="shared" si="180"/>
        <v>24002</v>
      </c>
      <c r="L735" s="310">
        <f t="shared" si="180"/>
        <v>24723</v>
      </c>
      <c r="M735" s="310">
        <f t="shared" si="180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1">G736+H736+I736+J736</f>
        <v>26953</v>
      </c>
      <c r="F736" s="141">
        <f t="shared" ref="F736:M736" si="182">F737+F787</f>
        <v>0</v>
      </c>
      <c r="G736" s="141">
        <f t="shared" si="182"/>
        <v>7626</v>
      </c>
      <c r="H736" s="141">
        <f t="shared" si="182"/>
        <v>5584</v>
      </c>
      <c r="I736" s="141">
        <f>I737+I787+I795</f>
        <v>8684</v>
      </c>
      <c r="J736" s="142">
        <f>J737+J787+J795</f>
        <v>5059</v>
      </c>
      <c r="K736" s="434">
        <f t="shared" si="182"/>
        <v>24002</v>
      </c>
      <c r="L736" s="434">
        <f t="shared" si="182"/>
        <v>24723</v>
      </c>
      <c r="M736" s="434">
        <f t="shared" si="182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1"/>
        <v>27012.21</v>
      </c>
      <c r="F737" s="147">
        <f t="shared" ref="F737:M737" si="183">F738+F739+F740+F745+F749+F751+F763+F769+F776</f>
        <v>0</v>
      </c>
      <c r="G737" s="147">
        <f t="shared" si="183"/>
        <v>7626</v>
      </c>
      <c r="H737" s="147">
        <f t="shared" si="183"/>
        <v>5584</v>
      </c>
      <c r="I737" s="147">
        <f t="shared" si="183"/>
        <v>8743.2099999999991</v>
      </c>
      <c r="J737" s="148">
        <f t="shared" si="183"/>
        <v>5059</v>
      </c>
      <c r="K737" s="433">
        <f t="shared" si="183"/>
        <v>24002</v>
      </c>
      <c r="L737" s="433">
        <f t="shared" si="183"/>
        <v>24723</v>
      </c>
      <c r="M737" s="433">
        <f t="shared" si="183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1"/>
        <v>13367.21</v>
      </c>
      <c r="F738" s="147"/>
      <c r="G738" s="147">
        <v>3705</v>
      </c>
      <c r="H738" s="147">
        <v>2215</v>
      </c>
      <c r="I738" s="147">
        <f>2125+202.21+3205</f>
        <v>5532.21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1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1"/>
        <v>0</v>
      </c>
      <c r="F740" s="147">
        <f t="shared" ref="F740:M740" si="184">F741+F742+F743</f>
        <v>0</v>
      </c>
      <c r="G740" s="147">
        <f t="shared" si="184"/>
        <v>0</v>
      </c>
      <c r="H740" s="147">
        <f t="shared" si="184"/>
        <v>0</v>
      </c>
      <c r="I740" s="147">
        <f t="shared" si="184"/>
        <v>0</v>
      </c>
      <c r="J740" s="148">
        <f t="shared" si="184"/>
        <v>0</v>
      </c>
      <c r="K740" s="433">
        <f t="shared" si="184"/>
        <v>0</v>
      </c>
      <c r="L740" s="433">
        <f t="shared" si="184"/>
        <v>0</v>
      </c>
      <c r="M740" s="433">
        <f t="shared" si="184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1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1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1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1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1"/>
        <v>0</v>
      </c>
      <c r="F745" s="147">
        <f t="shared" ref="F745:M745" si="185">F746+F747+F748</f>
        <v>0</v>
      </c>
      <c r="G745" s="147">
        <f t="shared" si="185"/>
        <v>0</v>
      </c>
      <c r="H745" s="147">
        <f t="shared" si="185"/>
        <v>0</v>
      </c>
      <c r="I745" s="147">
        <f t="shared" si="185"/>
        <v>0</v>
      </c>
      <c r="J745" s="148">
        <f t="shared" si="185"/>
        <v>0</v>
      </c>
      <c r="K745" s="348">
        <f t="shared" si="185"/>
        <v>0</v>
      </c>
      <c r="L745" s="348">
        <f t="shared" si="185"/>
        <v>0</v>
      </c>
      <c r="M745" s="348">
        <f t="shared" si="185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1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1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1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1"/>
        <v>0</v>
      </c>
      <c r="F749" s="147">
        <f t="shared" ref="F749:M749" si="186">F750</f>
        <v>0</v>
      </c>
      <c r="G749" s="147">
        <f t="shared" si="186"/>
        <v>0</v>
      </c>
      <c r="H749" s="147">
        <f t="shared" si="186"/>
        <v>0</v>
      </c>
      <c r="I749" s="147">
        <f t="shared" si="186"/>
        <v>0</v>
      </c>
      <c r="J749" s="148">
        <f t="shared" si="186"/>
        <v>0</v>
      </c>
      <c r="K749" s="348">
        <f t="shared" si="186"/>
        <v>0</v>
      </c>
      <c r="L749" s="348">
        <f t="shared" si="186"/>
        <v>0</v>
      </c>
      <c r="M749" s="348">
        <f t="shared" si="186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1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1"/>
        <v>0</v>
      </c>
      <c r="F751" s="147">
        <f t="shared" ref="F751:M751" si="187">F752</f>
        <v>0</v>
      </c>
      <c r="G751" s="147">
        <f t="shared" si="187"/>
        <v>0</v>
      </c>
      <c r="H751" s="147">
        <f t="shared" si="187"/>
        <v>0</v>
      </c>
      <c r="I751" s="147">
        <f t="shared" si="187"/>
        <v>0</v>
      </c>
      <c r="J751" s="148">
        <f t="shared" si="187"/>
        <v>0</v>
      </c>
      <c r="K751" s="348">
        <f t="shared" si="187"/>
        <v>0</v>
      </c>
      <c r="L751" s="348">
        <f t="shared" si="187"/>
        <v>0</v>
      </c>
      <c r="M751" s="348">
        <f t="shared" si="187"/>
        <v>0</v>
      </c>
    </row>
    <row r="752" spans="1:13" s="81" customFormat="1" hidden="1">
      <c r="A752" s="143"/>
      <c r="B752" s="584" t="s">
        <v>392</v>
      </c>
      <c r="C752" s="591"/>
      <c r="D752" s="157" t="s">
        <v>393</v>
      </c>
      <c r="E752" s="117">
        <f t="shared" si="181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1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1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2"/>
      <c r="C755" s="165" t="s">
        <v>398</v>
      </c>
      <c r="D755" s="157" t="s">
        <v>399</v>
      </c>
      <c r="E755" s="117">
        <f t="shared" si="181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1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1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1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1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1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1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1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1"/>
        <v>0</v>
      </c>
      <c r="F763" s="147">
        <f t="shared" ref="F763:M763" si="188">F764+F766</f>
        <v>0</v>
      </c>
      <c r="G763" s="147">
        <f t="shared" si="188"/>
        <v>0</v>
      </c>
      <c r="H763" s="147">
        <f t="shared" si="188"/>
        <v>0</v>
      </c>
      <c r="I763" s="147">
        <f t="shared" si="188"/>
        <v>0</v>
      </c>
      <c r="J763" s="148">
        <f t="shared" si="188"/>
        <v>0</v>
      </c>
      <c r="K763" s="348">
        <f t="shared" si="188"/>
        <v>0</v>
      </c>
      <c r="L763" s="348">
        <f t="shared" si="188"/>
        <v>0</v>
      </c>
      <c r="M763" s="348">
        <f t="shared" si="188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1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1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1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1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1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9">E770</f>
        <v>0</v>
      </c>
      <c r="F769" s="117">
        <f t="shared" si="189"/>
        <v>0</v>
      </c>
      <c r="G769" s="117">
        <f t="shared" si="189"/>
        <v>0</v>
      </c>
      <c r="H769" s="117">
        <f t="shared" si="189"/>
        <v>0</v>
      </c>
      <c r="I769" s="117">
        <f t="shared" si="189"/>
        <v>0</v>
      </c>
      <c r="J769" s="117">
        <f t="shared" si="189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1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1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1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1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1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1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1"/>
        <v>142</v>
      </c>
      <c r="F776" s="147"/>
      <c r="G776" s="147">
        <f t="shared" ref="G776:M776" si="190">G786</f>
        <v>40</v>
      </c>
      <c r="H776" s="147">
        <f t="shared" si="190"/>
        <v>30</v>
      </c>
      <c r="I776" s="147">
        <f t="shared" si="190"/>
        <v>42</v>
      </c>
      <c r="J776" s="147">
        <f t="shared" si="190"/>
        <v>30</v>
      </c>
      <c r="K776" s="147">
        <f t="shared" si="190"/>
        <v>170</v>
      </c>
      <c r="L776" s="147">
        <f t="shared" si="190"/>
        <v>180</v>
      </c>
      <c r="M776" s="147">
        <f t="shared" si="190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1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1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1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1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1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1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1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1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1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586" t="s">
        <v>656</v>
      </c>
      <c r="C786" s="587"/>
      <c r="D786" s="153" t="s">
        <v>657</v>
      </c>
      <c r="E786" s="117">
        <f t="shared" si="181"/>
        <v>142</v>
      </c>
      <c r="F786" s="147"/>
      <c r="G786" s="147">
        <v>40</v>
      </c>
      <c r="H786" s="147">
        <v>30</v>
      </c>
      <c r="I786" s="147">
        <f>30+12</f>
        <v>42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1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1"/>
        <v>0</v>
      </c>
      <c r="F788" s="147">
        <f t="shared" ref="F788:M788" si="191">F789+F790</f>
        <v>0</v>
      </c>
      <c r="G788" s="147">
        <f t="shared" si="191"/>
        <v>0</v>
      </c>
      <c r="H788" s="147">
        <f t="shared" si="191"/>
        <v>0</v>
      </c>
      <c r="I788" s="147">
        <f t="shared" si="191"/>
        <v>0</v>
      </c>
      <c r="J788" s="148">
        <f t="shared" si="191"/>
        <v>0</v>
      </c>
      <c r="K788" s="348">
        <f t="shared" si="191"/>
        <v>0</v>
      </c>
      <c r="L788" s="348">
        <f t="shared" si="191"/>
        <v>0</v>
      </c>
      <c r="M788" s="348">
        <f t="shared" si="191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1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1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1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1"/>
        <v>0</v>
      </c>
      <c r="F792" s="147">
        <f t="shared" ref="F792:M792" si="192">F793+F794</f>
        <v>0</v>
      </c>
      <c r="G792" s="147">
        <f t="shared" si="192"/>
        <v>0</v>
      </c>
      <c r="H792" s="147">
        <f t="shared" si="192"/>
        <v>0</v>
      </c>
      <c r="I792" s="147">
        <f t="shared" si="192"/>
        <v>0</v>
      </c>
      <c r="J792" s="148">
        <f t="shared" si="192"/>
        <v>0</v>
      </c>
      <c r="K792" s="348">
        <f t="shared" si="192"/>
        <v>0</v>
      </c>
      <c r="L792" s="348">
        <f t="shared" si="192"/>
        <v>0</v>
      </c>
      <c r="M792" s="348">
        <f t="shared" si="192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1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1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1"/>
        <v>-59.21</v>
      </c>
      <c r="F795" s="147">
        <f t="shared" ref="F795:M795" si="193">F796</f>
        <v>0</v>
      </c>
      <c r="G795" s="147">
        <f t="shared" si="193"/>
        <v>0</v>
      </c>
      <c r="H795" s="147">
        <f t="shared" si="193"/>
        <v>0</v>
      </c>
      <c r="I795" s="147">
        <f t="shared" si="193"/>
        <v>-59.21</v>
      </c>
      <c r="J795" s="148">
        <f t="shared" si="193"/>
        <v>0</v>
      </c>
      <c r="K795" s="348">
        <f t="shared" si="193"/>
        <v>0</v>
      </c>
      <c r="L795" s="348">
        <f t="shared" si="193"/>
        <v>0</v>
      </c>
      <c r="M795" s="348">
        <f t="shared" si="193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1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57" t="s">
        <v>473</v>
      </c>
      <c r="B797" s="558"/>
      <c r="C797" s="558"/>
      <c r="D797" s="140"/>
      <c r="E797" s="137">
        <f t="shared" si="181"/>
        <v>0</v>
      </c>
      <c r="F797" s="183">
        <f t="shared" ref="F797:M797" si="194">F799+F810+F823+F836+F851</f>
        <v>0</v>
      </c>
      <c r="G797" s="183">
        <f t="shared" si="194"/>
        <v>0</v>
      </c>
      <c r="H797" s="183">
        <f t="shared" si="194"/>
        <v>0</v>
      </c>
      <c r="I797" s="183">
        <f t="shared" si="194"/>
        <v>0</v>
      </c>
      <c r="J797" s="238">
        <f t="shared" si="194"/>
        <v>0</v>
      </c>
      <c r="K797" s="356">
        <f t="shared" si="194"/>
        <v>0</v>
      </c>
      <c r="L797" s="356">
        <f t="shared" si="194"/>
        <v>0</v>
      </c>
      <c r="M797" s="356">
        <f t="shared" si="194"/>
        <v>0</v>
      </c>
      <c r="N797" s="87"/>
    </row>
    <row r="798" spans="1:14" s="72" customFormat="1">
      <c r="A798" s="493"/>
      <c r="B798" s="559" t="s">
        <v>609</v>
      </c>
      <c r="C798" s="560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5">G799+H799+I799+J799</f>
        <v>0</v>
      </c>
      <c r="F799" s="147">
        <f t="shared" ref="F799:M799" si="196">F800</f>
        <v>0</v>
      </c>
      <c r="G799" s="147">
        <f t="shared" si="196"/>
        <v>0</v>
      </c>
      <c r="H799" s="147">
        <f t="shared" si="196"/>
        <v>0</v>
      </c>
      <c r="I799" s="147">
        <f t="shared" si="196"/>
        <v>0</v>
      </c>
      <c r="J799" s="148">
        <f t="shared" si="196"/>
        <v>0</v>
      </c>
      <c r="K799" s="348">
        <f t="shared" si="196"/>
        <v>0</v>
      </c>
      <c r="L799" s="348">
        <f t="shared" si="196"/>
        <v>0</v>
      </c>
      <c r="M799" s="348">
        <f t="shared" si="196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5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5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5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5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5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5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5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5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5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5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5"/>
        <v>0</v>
      </c>
      <c r="F810" s="147">
        <f t="shared" ref="F810:M810" si="197">F811</f>
        <v>0</v>
      </c>
      <c r="G810" s="147">
        <f t="shared" si="197"/>
        <v>0</v>
      </c>
      <c r="H810" s="147">
        <f t="shared" si="197"/>
        <v>0</v>
      </c>
      <c r="I810" s="147">
        <f t="shared" si="197"/>
        <v>0</v>
      </c>
      <c r="J810" s="148">
        <f t="shared" si="197"/>
        <v>0</v>
      </c>
      <c r="K810" s="348">
        <f t="shared" si="197"/>
        <v>0</v>
      </c>
      <c r="L810" s="348">
        <f t="shared" si="197"/>
        <v>0</v>
      </c>
      <c r="M810" s="348">
        <f t="shared" si="197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5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5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5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5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5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5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5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5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5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5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5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5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5"/>
        <v>0</v>
      </c>
      <c r="F823" s="147">
        <f t="shared" ref="F823:M823" si="198">F824+F825+F826+F827+F828+F829+F830+F831+F832+F833+F834</f>
        <v>0</v>
      </c>
      <c r="G823" s="147">
        <f t="shared" si="198"/>
        <v>0</v>
      </c>
      <c r="H823" s="147">
        <f t="shared" si="198"/>
        <v>0</v>
      </c>
      <c r="I823" s="147">
        <f t="shared" si="198"/>
        <v>0</v>
      </c>
      <c r="J823" s="148">
        <f t="shared" si="198"/>
        <v>0</v>
      </c>
      <c r="K823" s="348">
        <f t="shared" si="198"/>
        <v>0</v>
      </c>
      <c r="L823" s="348">
        <f t="shared" si="198"/>
        <v>0</v>
      </c>
      <c r="M823" s="348">
        <f t="shared" si="198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5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5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5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5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5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5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5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5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5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5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5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5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5"/>
        <v>0</v>
      </c>
      <c r="F836" s="147">
        <f t="shared" ref="F836:M836" si="199">F837+F847</f>
        <v>0</v>
      </c>
      <c r="G836" s="147">
        <f t="shared" si="199"/>
        <v>0</v>
      </c>
      <c r="H836" s="147">
        <f t="shared" si="199"/>
        <v>0</v>
      </c>
      <c r="I836" s="147">
        <f t="shared" si="199"/>
        <v>0</v>
      </c>
      <c r="J836" s="148">
        <f t="shared" si="199"/>
        <v>0</v>
      </c>
      <c r="K836" s="348">
        <f t="shared" si="199"/>
        <v>0</v>
      </c>
      <c r="L836" s="348">
        <f t="shared" si="199"/>
        <v>0</v>
      </c>
      <c r="M836" s="348">
        <f t="shared" si="199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5"/>
        <v>0</v>
      </c>
      <c r="F837" s="147">
        <f t="shared" ref="F837:M837" si="200">F838+F843+F845</f>
        <v>0</v>
      </c>
      <c r="G837" s="147">
        <f t="shared" si="200"/>
        <v>0</v>
      </c>
      <c r="H837" s="147">
        <f t="shared" si="200"/>
        <v>0</v>
      </c>
      <c r="I837" s="147">
        <f t="shared" si="200"/>
        <v>0</v>
      </c>
      <c r="J837" s="148">
        <f t="shared" si="200"/>
        <v>0</v>
      </c>
      <c r="K837" s="348">
        <f t="shared" si="200"/>
        <v>0</v>
      </c>
      <c r="L837" s="348">
        <f t="shared" si="200"/>
        <v>0</v>
      </c>
      <c r="M837" s="348">
        <f t="shared" si="200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5"/>
        <v>0</v>
      </c>
      <c r="F838" s="147">
        <f t="shared" ref="F838:M838" si="201">F839+F840+F841+F842</f>
        <v>0</v>
      </c>
      <c r="G838" s="147">
        <f t="shared" si="201"/>
        <v>0</v>
      </c>
      <c r="H838" s="147">
        <f t="shared" si="201"/>
        <v>0</v>
      </c>
      <c r="I838" s="147">
        <f t="shared" si="201"/>
        <v>0</v>
      </c>
      <c r="J838" s="148">
        <f t="shared" si="201"/>
        <v>0</v>
      </c>
      <c r="K838" s="348">
        <f t="shared" si="201"/>
        <v>0</v>
      </c>
      <c r="L838" s="348">
        <f t="shared" si="201"/>
        <v>0</v>
      </c>
      <c r="M838" s="348">
        <f t="shared" si="201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5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5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5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5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5"/>
        <v>0</v>
      </c>
      <c r="F843" s="147">
        <f t="shared" ref="F843:M843" si="202">F844</f>
        <v>0</v>
      </c>
      <c r="G843" s="147">
        <f t="shared" si="202"/>
        <v>0</v>
      </c>
      <c r="H843" s="147">
        <f t="shared" si="202"/>
        <v>0</v>
      </c>
      <c r="I843" s="147">
        <f t="shared" si="202"/>
        <v>0</v>
      </c>
      <c r="J843" s="148">
        <f t="shared" si="202"/>
        <v>0</v>
      </c>
      <c r="K843" s="348">
        <f t="shared" si="202"/>
        <v>0</v>
      </c>
      <c r="L843" s="348">
        <f t="shared" si="202"/>
        <v>0</v>
      </c>
      <c r="M843" s="348">
        <f t="shared" si="202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5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5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5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5"/>
        <v>0</v>
      </c>
      <c r="F847" s="147">
        <f t="shared" ref="F847:M848" si="203">F848</f>
        <v>0</v>
      </c>
      <c r="G847" s="147">
        <f t="shared" si="203"/>
        <v>0</v>
      </c>
      <c r="H847" s="147">
        <f t="shared" si="203"/>
        <v>0</v>
      </c>
      <c r="I847" s="147"/>
      <c r="J847" s="148">
        <f t="shared" si="203"/>
        <v>0</v>
      </c>
      <c r="K847" s="348">
        <f t="shared" si="203"/>
        <v>0</v>
      </c>
      <c r="L847" s="348">
        <f t="shared" si="203"/>
        <v>0</v>
      </c>
      <c r="M847" s="348">
        <f t="shared" si="203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5"/>
        <v>0</v>
      </c>
      <c r="F848" s="147">
        <f t="shared" si="203"/>
        <v>0</v>
      </c>
      <c r="G848" s="147">
        <f t="shared" si="203"/>
        <v>0</v>
      </c>
      <c r="H848" s="147">
        <f t="shared" si="203"/>
        <v>0</v>
      </c>
      <c r="I848" s="147">
        <f t="shared" si="203"/>
        <v>0</v>
      </c>
      <c r="J848" s="148">
        <f t="shared" si="203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5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5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5"/>
        <v>0</v>
      </c>
      <c r="F851" s="147">
        <f t="shared" ref="F851:M851" si="204">F852</f>
        <v>0</v>
      </c>
      <c r="G851" s="147">
        <f t="shared" si="204"/>
        <v>0</v>
      </c>
      <c r="H851" s="147">
        <f t="shared" si="204"/>
        <v>0</v>
      </c>
      <c r="I851" s="147">
        <f t="shared" si="204"/>
        <v>0</v>
      </c>
      <c r="J851" s="148">
        <f t="shared" si="204"/>
        <v>0</v>
      </c>
      <c r="K851" s="348">
        <f t="shared" si="204"/>
        <v>0</v>
      </c>
      <c r="L851" s="348">
        <f t="shared" si="204"/>
        <v>0</v>
      </c>
      <c r="M851" s="348">
        <f t="shared" si="204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5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26953</v>
      </c>
      <c r="F854" s="147"/>
      <c r="G854" s="147">
        <v>7626</v>
      </c>
      <c r="H854" s="147">
        <v>5584</v>
      </c>
      <c r="I854" s="147">
        <f>5324+143+3217</f>
        <v>8684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599" t="s">
        <v>600</v>
      </c>
      <c r="B856" s="600"/>
      <c r="C856" s="601"/>
      <c r="D856" s="265">
        <v>99.1</v>
      </c>
      <c r="E856" s="117">
        <f>G856+H856+I856+J856</f>
        <v>-43658</v>
      </c>
      <c r="F856" s="266"/>
      <c r="G856" s="266">
        <f>'10-instituţii-ven 26 nov'!F14-'10 - inst. -chelt 26 nov'!G18</f>
        <v>-40447</v>
      </c>
      <c r="H856" s="266">
        <f>'10-instituţii-ven 26 nov'!G14-'10 - inst. -chelt 26 nov'!H18</f>
        <v>-711</v>
      </c>
      <c r="I856" s="266">
        <f>'10-instituţii-ven 26 nov'!H14-'10 - inst. -chelt 26 nov'!I18</f>
        <v>0</v>
      </c>
      <c r="J856" s="266">
        <f>'10-instituţii-ven 26 nov'!I14-'10 - inst. -chelt 26 nov'!J18</f>
        <v>-2500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588" t="s">
        <v>702</v>
      </c>
      <c r="B858" s="589"/>
      <c r="C858" s="590"/>
      <c r="D858" s="118" t="s">
        <v>353</v>
      </c>
      <c r="E858" s="119">
        <f t="shared" ref="E858:E899" si="205">G858+H858+I858+J858</f>
        <v>741828.1</v>
      </c>
      <c r="F858" s="267">
        <f t="shared" ref="F858:M858" si="206">F859+F923+F1139+F1142</f>
        <v>11074.83</v>
      </c>
      <c r="G858" s="267">
        <f t="shared" si="206"/>
        <v>219207</v>
      </c>
      <c r="H858" s="267">
        <f t="shared" si="206"/>
        <v>181089</v>
      </c>
      <c r="I858" s="267">
        <f t="shared" si="206"/>
        <v>189723.1</v>
      </c>
      <c r="J858" s="268">
        <f t="shared" si="206"/>
        <v>151809</v>
      </c>
      <c r="K858" s="437">
        <f t="shared" si="206"/>
        <v>716986</v>
      </c>
      <c r="L858" s="437">
        <f t="shared" si="206"/>
        <v>717757</v>
      </c>
      <c r="M858" s="437">
        <f t="shared" si="206"/>
        <v>719394</v>
      </c>
      <c r="N858" s="93"/>
    </row>
    <row r="859" spans="1:14" s="9" customFormat="1" ht="26.25" customHeight="1">
      <c r="A859" s="568" t="s">
        <v>202</v>
      </c>
      <c r="B859" s="569"/>
      <c r="C859" s="570"/>
      <c r="D859" s="125" t="s">
        <v>203</v>
      </c>
      <c r="E859" s="126">
        <f t="shared" si="205"/>
        <v>3523</v>
      </c>
      <c r="F859" s="127">
        <f t="shared" ref="F859:M859" si="207">F860</f>
        <v>0</v>
      </c>
      <c r="G859" s="127">
        <f t="shared" si="207"/>
        <v>1001</v>
      </c>
      <c r="H859" s="127">
        <f t="shared" si="207"/>
        <v>1001</v>
      </c>
      <c r="I859" s="127">
        <f t="shared" si="207"/>
        <v>801</v>
      </c>
      <c r="J859" s="128">
        <f t="shared" si="207"/>
        <v>720</v>
      </c>
      <c r="K859" s="440">
        <f t="shared" si="207"/>
        <v>3403</v>
      </c>
      <c r="L859" s="440">
        <f t="shared" si="207"/>
        <v>3403</v>
      </c>
      <c r="M859" s="440">
        <f t="shared" si="207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5"/>
        <v>3523</v>
      </c>
      <c r="F860" s="132"/>
      <c r="G860" s="132">
        <f t="shared" ref="G860:M860" si="208">G922</f>
        <v>1001</v>
      </c>
      <c r="H860" s="132">
        <f t="shared" si="208"/>
        <v>1001</v>
      </c>
      <c r="I860" s="132">
        <f t="shared" si="208"/>
        <v>801</v>
      </c>
      <c r="J860" s="133">
        <f t="shared" si="208"/>
        <v>720</v>
      </c>
      <c r="K860" s="390">
        <f t="shared" si="208"/>
        <v>3403</v>
      </c>
      <c r="L860" s="390">
        <f t="shared" si="208"/>
        <v>3403</v>
      </c>
      <c r="M860" s="390">
        <f t="shared" si="208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5"/>
        <v>3534</v>
      </c>
      <c r="F861" s="141">
        <f t="shared" ref="F861:M861" si="209">F862</f>
        <v>0</v>
      </c>
      <c r="G861" s="141">
        <f t="shared" si="209"/>
        <v>1001</v>
      </c>
      <c r="H861" s="141">
        <f t="shared" si="209"/>
        <v>1001</v>
      </c>
      <c r="I861" s="141">
        <f t="shared" si="209"/>
        <v>801</v>
      </c>
      <c r="J861" s="142">
        <f t="shared" si="209"/>
        <v>731</v>
      </c>
      <c r="K861" s="434">
        <f t="shared" si="209"/>
        <v>3403</v>
      </c>
      <c r="L861" s="434">
        <f t="shared" si="209"/>
        <v>3403</v>
      </c>
      <c r="M861" s="434">
        <f t="shared" si="209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5"/>
        <v>3534</v>
      </c>
      <c r="F862" s="147"/>
      <c r="G862" s="147">
        <f t="shared" ref="G862:M862" si="210">G863+G864+G865+G870+G874+G876+G888+G894+G901</f>
        <v>1001</v>
      </c>
      <c r="H862" s="147">
        <f t="shared" si="210"/>
        <v>1001</v>
      </c>
      <c r="I862" s="147">
        <f t="shared" si="210"/>
        <v>801</v>
      </c>
      <c r="J862" s="148">
        <f t="shared" si="210"/>
        <v>731</v>
      </c>
      <c r="K862" s="433">
        <f t="shared" si="210"/>
        <v>3403</v>
      </c>
      <c r="L862" s="433">
        <f t="shared" si="210"/>
        <v>3403</v>
      </c>
      <c r="M862" s="433">
        <f t="shared" si="210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5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5"/>
        <v>406</v>
      </c>
      <c r="F864" s="147"/>
      <c r="G864" s="147">
        <v>96</v>
      </c>
      <c r="H864" s="147">
        <v>101</v>
      </c>
      <c r="I864" s="147">
        <f>101</f>
        <v>101</v>
      </c>
      <c r="J864" s="133">
        <f>100+11-3</f>
        <v>108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5"/>
        <v>0</v>
      </c>
      <c r="F865" s="147">
        <f t="shared" ref="F865:M865" si="211">F866+F867+F868</f>
        <v>0</v>
      </c>
      <c r="G865" s="147">
        <f t="shared" si="211"/>
        <v>0</v>
      </c>
      <c r="H865" s="147">
        <f t="shared" si="211"/>
        <v>0</v>
      </c>
      <c r="I865" s="147">
        <f t="shared" si="211"/>
        <v>0</v>
      </c>
      <c r="J865" s="148">
        <f t="shared" si="211"/>
        <v>0</v>
      </c>
      <c r="K865" s="433">
        <f t="shared" si="211"/>
        <v>0</v>
      </c>
      <c r="L865" s="433">
        <f t="shared" si="211"/>
        <v>0</v>
      </c>
      <c r="M865" s="433">
        <f t="shared" si="211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5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5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5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5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5"/>
        <v>0</v>
      </c>
      <c r="F870" s="147">
        <f t="shared" ref="F870:M870" si="212">F871+F872+F873</f>
        <v>0</v>
      </c>
      <c r="G870" s="147">
        <f t="shared" si="212"/>
        <v>0</v>
      </c>
      <c r="H870" s="147">
        <f t="shared" si="212"/>
        <v>0</v>
      </c>
      <c r="I870" s="147">
        <f t="shared" si="212"/>
        <v>0</v>
      </c>
      <c r="J870" s="148">
        <f t="shared" si="212"/>
        <v>0</v>
      </c>
      <c r="K870" s="433">
        <f t="shared" si="212"/>
        <v>0</v>
      </c>
      <c r="L870" s="433">
        <f t="shared" si="212"/>
        <v>0</v>
      </c>
      <c r="M870" s="433">
        <f t="shared" si="212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5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5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5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5"/>
        <v>0</v>
      </c>
      <c r="F874" s="147">
        <f t="shared" ref="F874:M874" si="213">F875</f>
        <v>0</v>
      </c>
      <c r="G874" s="147">
        <f t="shared" si="213"/>
        <v>0</v>
      </c>
      <c r="H874" s="147">
        <f t="shared" si="213"/>
        <v>0</v>
      </c>
      <c r="I874" s="147">
        <f t="shared" si="213"/>
        <v>0</v>
      </c>
      <c r="J874" s="148">
        <f t="shared" si="213"/>
        <v>0</v>
      </c>
      <c r="K874" s="433">
        <f t="shared" si="213"/>
        <v>0</v>
      </c>
      <c r="L874" s="433">
        <f t="shared" si="213"/>
        <v>0</v>
      </c>
      <c r="M874" s="433">
        <f t="shared" si="213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5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5"/>
        <v>0</v>
      </c>
      <c r="F876" s="147">
        <f t="shared" ref="F876:M876" si="214">F877</f>
        <v>0</v>
      </c>
      <c r="G876" s="147">
        <f t="shared" si="214"/>
        <v>0</v>
      </c>
      <c r="H876" s="147">
        <f t="shared" si="214"/>
        <v>0</v>
      </c>
      <c r="I876" s="147">
        <f t="shared" si="214"/>
        <v>0</v>
      </c>
      <c r="J876" s="148">
        <f t="shared" si="214"/>
        <v>0</v>
      </c>
      <c r="K876" s="433">
        <f t="shared" si="214"/>
        <v>0</v>
      </c>
      <c r="L876" s="433">
        <f t="shared" si="214"/>
        <v>0</v>
      </c>
      <c r="M876" s="433">
        <f t="shared" si="214"/>
        <v>0</v>
      </c>
      <c r="N876" s="86"/>
    </row>
    <row r="877" spans="1:14" s="11" customFormat="1" ht="46.5" hidden="1" customHeight="1">
      <c r="A877" s="143"/>
      <c r="B877" s="584" t="s">
        <v>392</v>
      </c>
      <c r="C877" s="585"/>
      <c r="D877" s="157" t="s">
        <v>393</v>
      </c>
      <c r="E877" s="117">
        <f t="shared" si="205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5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5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2"/>
      <c r="C880" s="165" t="s">
        <v>398</v>
      </c>
      <c r="D880" s="157" t="s">
        <v>399</v>
      </c>
      <c r="E880" s="117">
        <f t="shared" si="205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5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5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5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5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5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5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5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5"/>
        <v>0</v>
      </c>
      <c r="F888" s="147">
        <f t="shared" ref="F888:M888" si="215">F889+F891</f>
        <v>0</v>
      </c>
      <c r="G888" s="147">
        <f t="shared" si="215"/>
        <v>0</v>
      </c>
      <c r="H888" s="147">
        <f t="shared" si="215"/>
        <v>0</v>
      </c>
      <c r="I888" s="147">
        <f t="shared" si="215"/>
        <v>0</v>
      </c>
      <c r="J888" s="148">
        <f t="shared" si="215"/>
        <v>0</v>
      </c>
      <c r="K888" s="433">
        <f t="shared" si="215"/>
        <v>0</v>
      </c>
      <c r="L888" s="433">
        <f t="shared" si="215"/>
        <v>0</v>
      </c>
      <c r="M888" s="433">
        <f t="shared" si="215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5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5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5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5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5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5"/>
        <v>0</v>
      </c>
      <c r="F894" s="147">
        <f t="shared" ref="F894:M894" si="216">F895</f>
        <v>0</v>
      </c>
      <c r="G894" s="147">
        <f t="shared" si="216"/>
        <v>0</v>
      </c>
      <c r="H894" s="147">
        <f t="shared" si="216"/>
        <v>0</v>
      </c>
      <c r="I894" s="147">
        <f t="shared" si="216"/>
        <v>0</v>
      </c>
      <c r="J894" s="148">
        <f t="shared" si="216"/>
        <v>0</v>
      </c>
      <c r="K894" s="433">
        <f t="shared" si="216"/>
        <v>0</v>
      </c>
      <c r="L894" s="433">
        <f t="shared" si="216"/>
        <v>0</v>
      </c>
      <c r="M894" s="433">
        <f t="shared" si="216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5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5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5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5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5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7">G901+H901+I901+J901</f>
        <v>8</v>
      </c>
      <c r="F901" s="147"/>
      <c r="G901" s="147">
        <f>G907</f>
        <v>5</v>
      </c>
      <c r="H901" s="147"/>
      <c r="I901" s="147"/>
      <c r="J901" s="133">
        <f>J907</f>
        <v>3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7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7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7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7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7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7"/>
        <v>8</v>
      </c>
      <c r="F907" s="147"/>
      <c r="G907" s="147">
        <v>5</v>
      </c>
      <c r="H907" s="147"/>
      <c r="I907" s="147">
        <v>0</v>
      </c>
      <c r="J907" s="133">
        <v>3</v>
      </c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7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7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7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7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7"/>
        <v>0</v>
      </c>
      <c r="F912" s="147">
        <f t="shared" ref="F912:M912" si="218">F913+F914</f>
        <v>0</v>
      </c>
      <c r="G912" s="147">
        <f t="shared" si="218"/>
        <v>0</v>
      </c>
      <c r="H912" s="147">
        <f t="shared" si="218"/>
        <v>0</v>
      </c>
      <c r="I912" s="147">
        <f t="shared" si="218"/>
        <v>0</v>
      </c>
      <c r="J912" s="148">
        <f t="shared" si="218"/>
        <v>0</v>
      </c>
      <c r="K912" s="433">
        <f t="shared" si="218"/>
        <v>0</v>
      </c>
      <c r="L912" s="433">
        <f t="shared" si="218"/>
        <v>0</v>
      </c>
      <c r="M912" s="433">
        <f t="shared" si="218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7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7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9">G916+H916+I916+J916</f>
        <v>0</v>
      </c>
      <c r="F916" s="147">
        <f t="shared" ref="F916:M916" si="220">F917+F918</f>
        <v>0</v>
      </c>
      <c r="G916" s="147">
        <f t="shared" si="220"/>
        <v>0</v>
      </c>
      <c r="H916" s="147">
        <f t="shared" si="220"/>
        <v>0</v>
      </c>
      <c r="I916" s="147">
        <f t="shared" si="220"/>
        <v>0</v>
      </c>
      <c r="J916" s="148">
        <f t="shared" si="220"/>
        <v>0</v>
      </c>
      <c r="K916" s="433">
        <f t="shared" si="220"/>
        <v>0</v>
      </c>
      <c r="L916" s="433">
        <f t="shared" si="220"/>
        <v>0</v>
      </c>
      <c r="M916" s="433">
        <f t="shared" si="220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9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9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9"/>
        <v>-11</v>
      </c>
      <c r="F919" s="147">
        <f t="shared" ref="F919:M919" si="221">F920</f>
        <v>0</v>
      </c>
      <c r="G919" s="147">
        <f t="shared" si="221"/>
        <v>0</v>
      </c>
      <c r="H919" s="147">
        <f t="shared" si="221"/>
        <v>0</v>
      </c>
      <c r="I919" s="147">
        <f t="shared" si="221"/>
        <v>0</v>
      </c>
      <c r="J919" s="148">
        <f t="shared" si="221"/>
        <v>-11</v>
      </c>
      <c r="K919" s="433">
        <f t="shared" si="221"/>
        <v>0</v>
      </c>
      <c r="L919" s="433">
        <f t="shared" si="221"/>
        <v>0</v>
      </c>
      <c r="M919" s="433">
        <f t="shared" si="221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9"/>
        <v>-11</v>
      </c>
      <c r="F920" s="147"/>
      <c r="G920" s="147"/>
      <c r="H920" s="147"/>
      <c r="I920" s="147"/>
      <c r="J920" s="133">
        <v>-11</v>
      </c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9"/>
        <v>3523</v>
      </c>
      <c r="F921" s="132"/>
      <c r="G921" s="132">
        <f t="shared" ref="G921:M921" si="222">G922</f>
        <v>1001</v>
      </c>
      <c r="H921" s="132">
        <f t="shared" si="222"/>
        <v>1001</v>
      </c>
      <c r="I921" s="132">
        <f t="shared" si="222"/>
        <v>801</v>
      </c>
      <c r="J921" s="133">
        <f t="shared" si="222"/>
        <v>720</v>
      </c>
      <c r="K921" s="390">
        <f t="shared" si="222"/>
        <v>3403</v>
      </c>
      <c r="L921" s="390">
        <f t="shared" si="222"/>
        <v>3403</v>
      </c>
      <c r="M921" s="390">
        <f t="shared" si="222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9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594" t="s">
        <v>221</v>
      </c>
      <c r="B923" s="595"/>
      <c r="C923" s="596"/>
      <c r="D923" s="269">
        <v>63.1</v>
      </c>
      <c r="E923" s="270">
        <f t="shared" si="219"/>
        <v>711352.1</v>
      </c>
      <c r="F923" s="127">
        <f t="shared" ref="F923:M923" si="223">F925+F993+F1070</f>
        <v>11074.83</v>
      </c>
      <c r="G923" s="127">
        <f t="shared" si="223"/>
        <v>210580</v>
      </c>
      <c r="H923" s="127">
        <f t="shared" si="223"/>
        <v>174504</v>
      </c>
      <c r="I923" s="127">
        <f t="shared" si="223"/>
        <v>180238.1</v>
      </c>
      <c r="J923" s="128">
        <f t="shared" si="223"/>
        <v>146030</v>
      </c>
      <c r="K923" s="440">
        <f t="shared" si="223"/>
        <v>689581</v>
      </c>
      <c r="L923" s="440">
        <f t="shared" si="223"/>
        <v>689631</v>
      </c>
      <c r="M923" s="440">
        <f t="shared" si="223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9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79" t="s">
        <v>575</v>
      </c>
      <c r="B925" s="580"/>
      <c r="C925" s="581"/>
      <c r="D925" s="224" t="s">
        <v>254</v>
      </c>
      <c r="E925" s="272">
        <f t="shared" si="219"/>
        <v>646635.5</v>
      </c>
      <c r="F925" s="132">
        <f t="shared" ref="F925:M926" si="224">F926</f>
        <v>11074.83</v>
      </c>
      <c r="G925" s="132">
        <f t="shared" si="224"/>
        <v>194619</v>
      </c>
      <c r="H925" s="132">
        <f t="shared" si="224"/>
        <v>158012</v>
      </c>
      <c r="I925" s="132">
        <f t="shared" si="224"/>
        <v>163040.5</v>
      </c>
      <c r="J925" s="133">
        <f t="shared" si="224"/>
        <v>130964</v>
      </c>
      <c r="K925" s="390">
        <f t="shared" si="224"/>
        <v>626305</v>
      </c>
      <c r="L925" s="390">
        <f t="shared" si="224"/>
        <v>626305</v>
      </c>
      <c r="M925" s="390">
        <f t="shared" si="224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9"/>
        <v>646635.5</v>
      </c>
      <c r="F926" s="141">
        <f t="shared" si="224"/>
        <v>11074.83</v>
      </c>
      <c r="G926" s="141">
        <f>G927+G985</f>
        <v>194619</v>
      </c>
      <c r="H926" s="141">
        <f>H927+H985</f>
        <v>158012</v>
      </c>
      <c r="I926" s="141">
        <f>I927+I985</f>
        <v>163040.5</v>
      </c>
      <c r="J926" s="141">
        <f>J927+J985</f>
        <v>130964</v>
      </c>
      <c r="K926" s="434">
        <f t="shared" si="224"/>
        <v>626305</v>
      </c>
      <c r="L926" s="434">
        <f t="shared" si="224"/>
        <v>626305</v>
      </c>
      <c r="M926" s="434">
        <f t="shared" si="224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9"/>
        <v>646740.56000000006</v>
      </c>
      <c r="F927" s="147">
        <f>F928+F929</f>
        <v>11074.83</v>
      </c>
      <c r="G927" s="147">
        <f t="shared" ref="G927:M927" si="225">G928+G929+G930+G935+G939+G941+G953+G959+G966</f>
        <v>194654.36</v>
      </c>
      <c r="H927" s="147">
        <f t="shared" si="225"/>
        <v>158012</v>
      </c>
      <c r="I927" s="147">
        <f t="shared" si="225"/>
        <v>163110.20000000001</v>
      </c>
      <c r="J927" s="147">
        <f t="shared" si="225"/>
        <v>130964</v>
      </c>
      <c r="K927" s="433">
        <f t="shared" si="225"/>
        <v>626305</v>
      </c>
      <c r="L927" s="433">
        <f t="shared" si="225"/>
        <v>626305</v>
      </c>
      <c r="M927" s="433">
        <f t="shared" si="225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9"/>
        <v>456819</v>
      </c>
      <c r="F928" s="147"/>
      <c r="G928" s="147">
        <v>127849</v>
      </c>
      <c r="H928" s="147">
        <f>112583-160-180+290-212</f>
        <v>112321</v>
      </c>
      <c r="I928" s="147">
        <f>104534-50+2870-400-150+17217-250-220-70</f>
        <v>123481</v>
      </c>
      <c r="J928" s="133">
        <f>99135-5800-280+528-315-100</f>
        <v>93168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9"/>
        <v>189362.56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36335+802.86+1091.5+430+150+72.84+400+248+220+70</f>
        <v>39820.199999999997</v>
      </c>
      <c r="J929" s="133">
        <f>25833+2220-6+5800+280+3068+323+100+35</f>
        <v>37653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9"/>
        <v>0</v>
      </c>
      <c r="F930" s="147">
        <f t="shared" ref="F930:M930" si="226">F931+F932+F933</f>
        <v>0</v>
      </c>
      <c r="G930" s="147">
        <f t="shared" si="226"/>
        <v>0</v>
      </c>
      <c r="H930" s="147">
        <f t="shared" si="226"/>
        <v>0</v>
      </c>
      <c r="I930" s="147">
        <f t="shared" si="226"/>
        <v>0</v>
      </c>
      <c r="J930" s="148">
        <f t="shared" si="226"/>
        <v>0</v>
      </c>
      <c r="K930" s="348">
        <f t="shared" si="226"/>
        <v>0</v>
      </c>
      <c r="L930" s="348">
        <f t="shared" si="226"/>
        <v>0</v>
      </c>
      <c r="M930" s="348">
        <f t="shared" si="226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9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9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9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9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9"/>
        <v>0</v>
      </c>
      <c r="F935" s="147">
        <f t="shared" ref="F935:M935" si="227">F936+F937+F938</f>
        <v>0</v>
      </c>
      <c r="G935" s="147">
        <f t="shared" si="227"/>
        <v>0</v>
      </c>
      <c r="H935" s="147">
        <f t="shared" si="227"/>
        <v>0</v>
      </c>
      <c r="I935" s="147">
        <f t="shared" si="227"/>
        <v>0</v>
      </c>
      <c r="J935" s="148">
        <f t="shared" si="227"/>
        <v>0</v>
      </c>
      <c r="K935" s="348">
        <f t="shared" si="227"/>
        <v>0</v>
      </c>
      <c r="L935" s="348">
        <f t="shared" si="227"/>
        <v>0</v>
      </c>
      <c r="M935" s="348">
        <f t="shared" si="227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9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9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9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9"/>
        <v>0</v>
      </c>
      <c r="F939" s="147">
        <f t="shared" ref="F939:M939" si="228">F940</f>
        <v>0</v>
      </c>
      <c r="G939" s="147">
        <f t="shared" si="228"/>
        <v>0</v>
      </c>
      <c r="H939" s="147">
        <f t="shared" si="228"/>
        <v>0</v>
      </c>
      <c r="I939" s="147">
        <f t="shared" si="228"/>
        <v>0</v>
      </c>
      <c r="J939" s="148">
        <f t="shared" si="228"/>
        <v>0</v>
      </c>
      <c r="K939" s="348">
        <f t="shared" si="228"/>
        <v>0</v>
      </c>
      <c r="L939" s="348">
        <f t="shared" si="228"/>
        <v>0</v>
      </c>
      <c r="M939" s="348">
        <f t="shared" si="228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9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9"/>
        <v>0</v>
      </c>
      <c r="F941" s="147">
        <f t="shared" ref="F941:M941" si="229">F942</f>
        <v>0</v>
      </c>
      <c r="G941" s="147">
        <f t="shared" si="229"/>
        <v>0</v>
      </c>
      <c r="H941" s="147">
        <f t="shared" si="229"/>
        <v>0</v>
      </c>
      <c r="I941" s="147">
        <f t="shared" si="229"/>
        <v>0</v>
      </c>
      <c r="J941" s="148">
        <f t="shared" si="229"/>
        <v>0</v>
      </c>
      <c r="K941" s="348">
        <f t="shared" si="229"/>
        <v>0</v>
      </c>
      <c r="L941" s="348">
        <f t="shared" si="229"/>
        <v>0</v>
      </c>
      <c r="M941" s="348">
        <f t="shared" si="229"/>
        <v>0</v>
      </c>
      <c r="N941" s="86"/>
    </row>
    <row r="942" spans="1:14" s="11" customFormat="1" ht="46.5" hidden="1" customHeight="1">
      <c r="A942" s="143"/>
      <c r="B942" s="584" t="s">
        <v>392</v>
      </c>
      <c r="C942" s="591"/>
      <c r="D942" s="157" t="s">
        <v>393</v>
      </c>
      <c r="E942" s="274">
        <f t="shared" si="219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9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9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2"/>
      <c r="C945" s="165" t="s">
        <v>398</v>
      </c>
      <c r="D945" s="157" t="s">
        <v>399</v>
      </c>
      <c r="E945" s="274">
        <f t="shared" si="219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9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9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9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9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9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9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9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9"/>
        <v>0</v>
      </c>
      <c r="F953" s="147">
        <f t="shared" ref="F953:M953" si="230">F954+F956</f>
        <v>0</v>
      </c>
      <c r="G953" s="147">
        <f t="shared" si="230"/>
        <v>0</v>
      </c>
      <c r="H953" s="147">
        <f t="shared" si="230"/>
        <v>0</v>
      </c>
      <c r="I953" s="147">
        <f t="shared" si="230"/>
        <v>0</v>
      </c>
      <c r="J953" s="148">
        <f t="shared" si="230"/>
        <v>0</v>
      </c>
      <c r="K953" s="348">
        <f t="shared" si="230"/>
        <v>0</v>
      </c>
      <c r="L953" s="348">
        <f t="shared" si="230"/>
        <v>0</v>
      </c>
      <c r="M953" s="348">
        <f t="shared" si="230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9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9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9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9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9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9"/>
        <v>0</v>
      </c>
      <c r="F959" s="147">
        <f t="shared" ref="F959:M959" si="231">F960</f>
        <v>0</v>
      </c>
      <c r="G959" s="147">
        <f t="shared" si="231"/>
        <v>0</v>
      </c>
      <c r="H959" s="147">
        <f t="shared" si="231"/>
        <v>0</v>
      </c>
      <c r="I959" s="147">
        <f t="shared" si="231"/>
        <v>0</v>
      </c>
      <c r="J959" s="148">
        <f t="shared" si="231"/>
        <v>0</v>
      </c>
      <c r="K959" s="348">
        <f t="shared" si="231"/>
        <v>0</v>
      </c>
      <c r="L959" s="348">
        <f t="shared" si="231"/>
        <v>0</v>
      </c>
      <c r="M959" s="348">
        <f t="shared" si="231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9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9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9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9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9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9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597" t="s">
        <v>658</v>
      </c>
      <c r="C966" s="598"/>
      <c r="D966" s="153" t="s">
        <v>437</v>
      </c>
      <c r="E966" s="274">
        <f t="shared" si="219"/>
        <v>559</v>
      </c>
      <c r="F966" s="147"/>
      <c r="G966" s="147">
        <f t="shared" ref="G966:M966" si="232">G967+G976</f>
        <v>369</v>
      </c>
      <c r="H966" s="147">
        <f t="shared" si="232"/>
        <v>238</v>
      </c>
      <c r="I966" s="147">
        <f t="shared" si="232"/>
        <v>-191</v>
      </c>
      <c r="J966" s="147">
        <f t="shared" si="232"/>
        <v>143</v>
      </c>
      <c r="K966" s="147">
        <f t="shared" si="232"/>
        <v>1268</v>
      </c>
      <c r="L966" s="147">
        <f t="shared" si="232"/>
        <v>1268</v>
      </c>
      <c r="M966" s="147">
        <f t="shared" si="232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9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9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9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9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9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9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9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9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9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586" t="s">
        <v>656</v>
      </c>
      <c r="C976" s="587"/>
      <c r="D976" s="153" t="s">
        <v>657</v>
      </c>
      <c r="E976" s="274">
        <f t="shared" si="219"/>
        <v>559</v>
      </c>
      <c r="F976" s="147"/>
      <c r="G976" s="147">
        <v>369</v>
      </c>
      <c r="H976" s="147">
        <f>297-80+21</f>
        <v>238</v>
      </c>
      <c r="I976" s="147">
        <f>237-30-400+2</f>
        <v>-191</v>
      </c>
      <c r="J976" s="133">
        <f>186-8-35</f>
        <v>143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9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9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9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9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3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3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3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3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3"/>
        <v>-105.06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-69.7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3"/>
        <v>-105.06</v>
      </c>
      <c r="F986" s="147"/>
      <c r="G986" s="147">
        <v>-35.36</v>
      </c>
      <c r="H986" s="147"/>
      <c r="I986" s="147">
        <f>-55.86-13.84</f>
        <v>-69.7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3"/>
        <v>646635.5</v>
      </c>
      <c r="F987" s="147">
        <f>F989+F991</f>
        <v>11074.83</v>
      </c>
      <c r="G987" s="147">
        <f t="shared" ref="G987:M987" si="234">G989+G990</f>
        <v>194619</v>
      </c>
      <c r="H987" s="147">
        <f t="shared" si="234"/>
        <v>158012</v>
      </c>
      <c r="I987" s="147">
        <f t="shared" si="234"/>
        <v>163040.5</v>
      </c>
      <c r="J987" s="148">
        <f t="shared" si="234"/>
        <v>130964</v>
      </c>
      <c r="K987" s="348">
        <f t="shared" si="234"/>
        <v>626305</v>
      </c>
      <c r="L987" s="348">
        <f t="shared" si="234"/>
        <v>626305</v>
      </c>
      <c r="M987" s="348">
        <f t="shared" si="234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3"/>
        <v>639590.5</v>
      </c>
      <c r="F988" s="147">
        <f t="shared" ref="F988:M988" si="235">F989</f>
        <v>11074.83</v>
      </c>
      <c r="G988" s="147">
        <f t="shared" si="235"/>
        <v>192764</v>
      </c>
      <c r="H988" s="147">
        <f t="shared" si="235"/>
        <v>156217</v>
      </c>
      <c r="I988" s="147">
        <f t="shared" si="235"/>
        <v>161305.5</v>
      </c>
      <c r="J988" s="148">
        <f t="shared" si="235"/>
        <v>129304</v>
      </c>
      <c r="K988" s="348">
        <f t="shared" si="235"/>
        <v>619440</v>
      </c>
      <c r="L988" s="348">
        <f t="shared" si="235"/>
        <v>619440</v>
      </c>
      <c r="M988" s="348">
        <f t="shared" si="235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3"/>
        <v>639590.5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139371+697+3961.5+17276</f>
        <v>161305.5</v>
      </c>
      <c r="J989" s="133">
        <f>123674+2220-6+3416</f>
        <v>129304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3"/>
        <v>7045</v>
      </c>
      <c r="F990" s="147"/>
      <c r="G990" s="147">
        <v>1855</v>
      </c>
      <c r="H990" s="147">
        <v>1795</v>
      </c>
      <c r="I990" s="147">
        <v>1735</v>
      </c>
      <c r="J990" s="133">
        <f>1480+180</f>
        <v>1660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3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3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561" t="s">
        <v>576</v>
      </c>
      <c r="B993" s="562"/>
      <c r="C993" s="563"/>
      <c r="D993" s="255" t="s">
        <v>263</v>
      </c>
      <c r="E993" s="274">
        <f t="shared" si="233"/>
        <v>44786.6</v>
      </c>
      <c r="F993" s="132">
        <f t="shared" ref="F993:M993" si="236">F994</f>
        <v>0</v>
      </c>
      <c r="G993" s="132">
        <f>G994</f>
        <v>10896</v>
      </c>
      <c r="H993" s="132">
        <f>H994</f>
        <v>10691</v>
      </c>
      <c r="I993" s="132">
        <f>I994</f>
        <v>12287.599999999999</v>
      </c>
      <c r="J993" s="132">
        <f>J994</f>
        <v>10912</v>
      </c>
      <c r="K993" s="392">
        <f t="shared" si="236"/>
        <v>43680</v>
      </c>
      <c r="L993" s="392">
        <f t="shared" si="236"/>
        <v>43730</v>
      </c>
      <c r="M993" s="392">
        <f t="shared" si="236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3"/>
        <v>44786.6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7">H996+H997+H1027+H1053+H1034</f>
        <v>10691</v>
      </c>
      <c r="I994" s="141">
        <f t="shared" si="237"/>
        <v>12287.599999999999</v>
      </c>
      <c r="J994" s="141">
        <f t="shared" si="237"/>
        <v>10912</v>
      </c>
      <c r="K994" s="141">
        <f t="shared" si="237"/>
        <v>43680</v>
      </c>
      <c r="L994" s="141">
        <f t="shared" si="237"/>
        <v>43730</v>
      </c>
      <c r="M994" s="141">
        <f t="shared" si="237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3"/>
        <v>44786.6</v>
      </c>
      <c r="F995" s="147">
        <f t="shared" ref="F995:M995" si="238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12287.599999999999</v>
      </c>
      <c r="J995" s="147">
        <f>J996+J997+J998+J1003+J1007+J1009+J1021+J1027+J1034+J1053</f>
        <v>10912</v>
      </c>
      <c r="K995" s="396">
        <f t="shared" si="238"/>
        <v>43680</v>
      </c>
      <c r="L995" s="396">
        <f t="shared" si="238"/>
        <v>43730</v>
      </c>
      <c r="M995" s="396">
        <f t="shared" si="238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3"/>
        <v>31326.799999999999</v>
      </c>
      <c r="F996" s="147"/>
      <c r="G996" s="147">
        <v>7950</v>
      </c>
      <c r="H996" s="147">
        <f>7475+28</f>
        <v>7503</v>
      </c>
      <c r="I996" s="147">
        <f>7750+454.8</f>
        <v>8204.7999999999993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3"/>
        <v>13212.8</v>
      </c>
      <c r="F997" s="147"/>
      <c r="G997" s="147">
        <v>2840</v>
      </c>
      <c r="H997" s="147">
        <f>3131+4</f>
        <v>3135</v>
      </c>
      <c r="I997" s="147">
        <f>3273+47+20+709.8</f>
        <v>4049.8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3"/>
        <v>0</v>
      </c>
      <c r="F998" s="147">
        <f t="shared" ref="F998:M998" si="239">F999+F1000+F1001</f>
        <v>0</v>
      </c>
      <c r="G998" s="147">
        <f t="shared" si="239"/>
        <v>0</v>
      </c>
      <c r="H998" s="147">
        <f t="shared" si="239"/>
        <v>0</v>
      </c>
      <c r="I998" s="147">
        <f t="shared" si="239"/>
        <v>0</v>
      </c>
      <c r="J998" s="147">
        <f t="shared" si="239"/>
        <v>0</v>
      </c>
      <c r="K998" s="348">
        <f t="shared" si="239"/>
        <v>0</v>
      </c>
      <c r="L998" s="348">
        <f t="shared" si="239"/>
        <v>0</v>
      </c>
      <c r="M998" s="348">
        <f t="shared" si="239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3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3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3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3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3"/>
        <v>0</v>
      </c>
      <c r="F1003" s="147">
        <f t="shared" ref="F1003:M1003" si="240">F1004+F1005+F1006</f>
        <v>0</v>
      </c>
      <c r="G1003" s="147">
        <f t="shared" si="240"/>
        <v>0</v>
      </c>
      <c r="H1003" s="147">
        <f t="shared" si="240"/>
        <v>0</v>
      </c>
      <c r="I1003" s="147">
        <f t="shared" si="240"/>
        <v>0</v>
      </c>
      <c r="J1003" s="148">
        <f t="shared" si="240"/>
        <v>0</v>
      </c>
      <c r="K1003" s="348">
        <f t="shared" si="240"/>
        <v>0</v>
      </c>
      <c r="L1003" s="348">
        <f t="shared" si="240"/>
        <v>0</v>
      </c>
      <c r="M1003" s="348">
        <f t="shared" si="240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3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3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3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3"/>
        <v>0</v>
      </c>
      <c r="F1007" s="147">
        <f t="shared" ref="F1007:M1007" si="241">F1008</f>
        <v>0</v>
      </c>
      <c r="G1007" s="147">
        <f t="shared" si="241"/>
        <v>0</v>
      </c>
      <c r="H1007" s="147">
        <f t="shared" si="241"/>
        <v>0</v>
      </c>
      <c r="I1007" s="147">
        <f t="shared" si="241"/>
        <v>0</v>
      </c>
      <c r="J1007" s="148">
        <f t="shared" si="241"/>
        <v>0</v>
      </c>
      <c r="K1007" s="348">
        <f t="shared" si="241"/>
        <v>0</v>
      </c>
      <c r="L1007" s="348">
        <f t="shared" si="241"/>
        <v>0</v>
      </c>
      <c r="M1007" s="348">
        <f t="shared" si="241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3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3"/>
        <v>0</v>
      </c>
      <c r="F1009" s="147">
        <f t="shared" ref="F1009:M1009" si="242">F1010</f>
        <v>0</v>
      </c>
      <c r="G1009" s="147">
        <f t="shared" si="242"/>
        <v>0</v>
      </c>
      <c r="H1009" s="147">
        <f t="shared" si="242"/>
        <v>0</v>
      </c>
      <c r="I1009" s="147">
        <f t="shared" si="242"/>
        <v>0</v>
      </c>
      <c r="J1009" s="148">
        <f t="shared" si="242"/>
        <v>0</v>
      </c>
      <c r="K1009" s="348">
        <f t="shared" si="242"/>
        <v>0</v>
      </c>
      <c r="L1009" s="348">
        <f t="shared" si="242"/>
        <v>0</v>
      </c>
      <c r="M1009" s="348">
        <f t="shared" si="242"/>
        <v>0</v>
      </c>
      <c r="N1009" s="86"/>
    </row>
    <row r="1010" spans="1:14" s="11" customFormat="1" ht="46.5" hidden="1" customHeight="1">
      <c r="A1010" s="143"/>
      <c r="B1010" s="584" t="s">
        <v>392</v>
      </c>
      <c r="C1010" s="591"/>
      <c r="D1010" s="157" t="s">
        <v>393</v>
      </c>
      <c r="E1010" s="274">
        <f t="shared" si="233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3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3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2"/>
      <c r="C1013" s="165" t="s">
        <v>398</v>
      </c>
      <c r="D1013" s="157" t="s">
        <v>399</v>
      </c>
      <c r="E1013" s="274">
        <f t="shared" si="233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3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3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3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3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3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3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3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3"/>
        <v>0</v>
      </c>
      <c r="F1021" s="147">
        <f t="shared" ref="F1021:M1021" si="243">F1022+F1024</f>
        <v>0</v>
      </c>
      <c r="G1021" s="147">
        <f t="shared" si="243"/>
        <v>0</v>
      </c>
      <c r="H1021" s="147">
        <f t="shared" si="243"/>
        <v>0</v>
      </c>
      <c r="I1021" s="147">
        <f t="shared" si="243"/>
        <v>0</v>
      </c>
      <c r="J1021" s="148">
        <f t="shared" si="243"/>
        <v>0</v>
      </c>
      <c r="K1021" s="348">
        <f t="shared" si="243"/>
        <v>0</v>
      </c>
      <c r="L1021" s="348">
        <f t="shared" si="243"/>
        <v>0</v>
      </c>
      <c r="M1021" s="348">
        <f t="shared" si="243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3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3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3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3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3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3"/>
        <v>0</v>
      </c>
      <c r="F1027" s="147">
        <f t="shared" ref="F1027:M1027" si="244">F1028</f>
        <v>0</v>
      </c>
      <c r="G1027" s="147">
        <f t="shared" si="244"/>
        <v>0</v>
      </c>
      <c r="H1027" s="147">
        <f t="shared" si="244"/>
        <v>0</v>
      </c>
      <c r="I1027" s="147">
        <f t="shared" si="244"/>
        <v>0</v>
      </c>
      <c r="J1027" s="148">
        <f t="shared" si="244"/>
        <v>0</v>
      </c>
      <c r="K1027" s="348">
        <f t="shared" si="244"/>
        <v>0</v>
      </c>
      <c r="L1027" s="348">
        <f t="shared" si="244"/>
        <v>0</v>
      </c>
      <c r="M1027" s="348">
        <f t="shared" si="244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3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3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3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3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3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3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3"/>
        <v>326</v>
      </c>
      <c r="F1034" s="147"/>
      <c r="G1034" s="147">
        <f t="shared" ref="G1034:M1034" si="245">G1044</f>
        <v>106</v>
      </c>
      <c r="H1034" s="147">
        <f t="shared" si="245"/>
        <v>85</v>
      </c>
      <c r="I1034" s="147">
        <f t="shared" si="245"/>
        <v>80</v>
      </c>
      <c r="J1034" s="147">
        <f t="shared" si="245"/>
        <v>55</v>
      </c>
      <c r="K1034" s="147">
        <f t="shared" si="245"/>
        <v>361</v>
      </c>
      <c r="L1034" s="147">
        <f t="shared" si="245"/>
        <v>361</v>
      </c>
      <c r="M1034" s="147">
        <f t="shared" si="245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3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3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3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3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3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3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3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3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3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2" t="s">
        <v>656</v>
      </c>
      <c r="C1044" s="593"/>
      <c r="D1044" s="157" t="s">
        <v>657</v>
      </c>
      <c r="E1044" s="274">
        <f t="shared" si="233"/>
        <v>326</v>
      </c>
      <c r="F1044" s="147"/>
      <c r="G1044" s="147">
        <v>106</v>
      </c>
      <c r="H1044" s="147">
        <v>85</v>
      </c>
      <c r="I1044" s="147">
        <f>95-20+5</f>
        <v>80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3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6">G1046+H1046+I1046+J1046</f>
        <v>0</v>
      </c>
      <c r="F1046" s="147">
        <f t="shared" ref="F1046:M1046" si="247">F1047+F1048</f>
        <v>0</v>
      </c>
      <c r="G1046" s="147">
        <f t="shared" si="247"/>
        <v>0</v>
      </c>
      <c r="H1046" s="147">
        <f t="shared" si="247"/>
        <v>0</v>
      </c>
      <c r="I1046" s="147">
        <f t="shared" si="247"/>
        <v>0</v>
      </c>
      <c r="J1046" s="148">
        <f t="shared" si="247"/>
        <v>0</v>
      </c>
      <c r="K1046" s="348">
        <f t="shared" si="247"/>
        <v>0</v>
      </c>
      <c r="L1046" s="348">
        <f t="shared" si="247"/>
        <v>0</v>
      </c>
      <c r="M1046" s="348">
        <f t="shared" si="247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6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6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6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6"/>
        <v>0</v>
      </c>
      <c r="F1050" s="147">
        <f t="shared" ref="F1050:M1050" si="248">F1051+F1052</f>
        <v>0</v>
      </c>
      <c r="G1050" s="147">
        <f t="shared" si="248"/>
        <v>0</v>
      </c>
      <c r="H1050" s="147">
        <f t="shared" si="248"/>
        <v>0</v>
      </c>
      <c r="I1050" s="147">
        <f t="shared" si="248"/>
        <v>0</v>
      </c>
      <c r="J1050" s="148">
        <f t="shared" si="248"/>
        <v>0</v>
      </c>
      <c r="K1050" s="348">
        <f t="shared" si="248"/>
        <v>0</v>
      </c>
      <c r="L1050" s="348">
        <f t="shared" si="248"/>
        <v>0</v>
      </c>
      <c r="M1050" s="348">
        <f t="shared" si="248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6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6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6"/>
        <v>-79</v>
      </c>
      <c r="F1053" s="147">
        <f t="shared" ref="F1053:M1053" si="249">F1054</f>
        <v>0</v>
      </c>
      <c r="G1053" s="147">
        <f t="shared" si="249"/>
        <v>0</v>
      </c>
      <c r="H1053" s="147">
        <f t="shared" si="249"/>
        <v>-32</v>
      </c>
      <c r="I1053" s="147">
        <f t="shared" si="249"/>
        <v>-47</v>
      </c>
      <c r="J1053" s="148">
        <f t="shared" si="249"/>
        <v>0</v>
      </c>
      <c r="K1053" s="348">
        <f t="shared" si="249"/>
        <v>0</v>
      </c>
      <c r="L1053" s="348">
        <f t="shared" si="249"/>
        <v>0</v>
      </c>
      <c r="M1053" s="348">
        <f t="shared" si="249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6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6"/>
        <v>44786.6</v>
      </c>
      <c r="F1055" s="132">
        <f t="shared" ref="F1055:M1055" si="250">F1056+F1069</f>
        <v>0</v>
      </c>
      <c r="G1055" s="132">
        <f t="shared" si="250"/>
        <v>10896</v>
      </c>
      <c r="H1055" s="132">
        <f t="shared" si="250"/>
        <v>10691</v>
      </c>
      <c r="I1055" s="132">
        <f t="shared" si="250"/>
        <v>12287.6</v>
      </c>
      <c r="J1055" s="133">
        <f t="shared" si="250"/>
        <v>10912</v>
      </c>
      <c r="K1055" s="392">
        <f t="shared" si="250"/>
        <v>43680</v>
      </c>
      <c r="L1055" s="392">
        <f t="shared" si="250"/>
        <v>43730</v>
      </c>
      <c r="M1055" s="392">
        <f t="shared" si="250"/>
        <v>43775</v>
      </c>
      <c r="N1055" s="86"/>
    </row>
    <row r="1056" spans="1:14" s="11" customFormat="1">
      <c r="A1056" s="212"/>
      <c r="B1056" s="566" t="s">
        <v>264</v>
      </c>
      <c r="C1056" s="566"/>
      <c r="D1056" s="225" t="s">
        <v>265</v>
      </c>
      <c r="E1056" s="117">
        <f t="shared" si="246"/>
        <v>44786.6</v>
      </c>
      <c r="F1056" s="132">
        <f t="shared" ref="F1056:M1056" si="251">SUM(F1057:F1066)</f>
        <v>0</v>
      </c>
      <c r="G1056" s="132">
        <f t="shared" si="251"/>
        <v>10896</v>
      </c>
      <c r="H1056" s="132">
        <f t="shared" si="251"/>
        <v>10691</v>
      </c>
      <c r="I1056" s="132">
        <f t="shared" si="251"/>
        <v>12287.6</v>
      </c>
      <c r="J1056" s="133">
        <f t="shared" si="251"/>
        <v>10912</v>
      </c>
      <c r="K1056" s="392">
        <f t="shared" si="251"/>
        <v>43680</v>
      </c>
      <c r="L1056" s="392">
        <f t="shared" si="251"/>
        <v>43730</v>
      </c>
      <c r="M1056" s="392">
        <f t="shared" si="251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6"/>
        <v>18254.599999999999</v>
      </c>
      <c r="F1057" s="132"/>
      <c r="G1057" s="132">
        <v>4501</v>
      </c>
      <c r="H1057" s="132">
        <v>4603</v>
      </c>
      <c r="I1057" s="132">
        <f>4605+69.6</f>
        <v>4674.6000000000004</v>
      </c>
      <c r="J1057" s="133">
        <f>4476</f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6"/>
        <v>26532</v>
      </c>
      <c r="F1058" s="132"/>
      <c r="G1058" s="132">
        <v>6395</v>
      </c>
      <c r="H1058" s="132">
        <v>6088</v>
      </c>
      <c r="I1058" s="132">
        <f>6513+1100</f>
        <v>7613</v>
      </c>
      <c r="J1058" s="133">
        <f>6436</f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6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6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6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6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6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6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6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6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6"/>
        <v>0</v>
      </c>
      <c r="F1067" s="132">
        <f t="shared" ref="F1067:M1067" si="252">F1068</f>
        <v>0</v>
      </c>
      <c r="G1067" s="132">
        <f t="shared" si="252"/>
        <v>0</v>
      </c>
      <c r="H1067" s="132">
        <f t="shared" si="252"/>
        <v>0</v>
      </c>
      <c r="I1067" s="132">
        <f t="shared" si="252"/>
        <v>0</v>
      </c>
      <c r="J1067" s="133">
        <f t="shared" si="252"/>
        <v>0</v>
      </c>
      <c r="K1067" s="392">
        <f t="shared" si="252"/>
        <v>0</v>
      </c>
      <c r="L1067" s="392">
        <f t="shared" si="252"/>
        <v>0</v>
      </c>
      <c r="M1067" s="392">
        <f t="shared" si="252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6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6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561" t="s">
        <v>577</v>
      </c>
      <c r="B1070" s="562"/>
      <c r="C1070" s="563"/>
      <c r="D1070" s="224" t="s">
        <v>293</v>
      </c>
      <c r="E1070" s="272">
        <f t="shared" si="246"/>
        <v>19930</v>
      </c>
      <c r="F1070" s="132">
        <f t="shared" ref="F1070:M1071" si="253">F1071</f>
        <v>0</v>
      </c>
      <c r="G1070" s="132">
        <f t="shared" si="253"/>
        <v>5065</v>
      </c>
      <c r="H1070" s="132">
        <f t="shared" si="253"/>
        <v>5801</v>
      </c>
      <c r="I1070" s="132">
        <f>I1071</f>
        <v>4910</v>
      </c>
      <c r="J1070" s="133">
        <f t="shared" si="253"/>
        <v>4154</v>
      </c>
      <c r="K1070" s="345">
        <f t="shared" si="253"/>
        <v>19596</v>
      </c>
      <c r="L1070" s="345">
        <f t="shared" si="253"/>
        <v>19596</v>
      </c>
      <c r="M1070" s="345">
        <f t="shared" si="253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6"/>
        <v>19930</v>
      </c>
      <c r="F1071" s="141">
        <f t="shared" si="253"/>
        <v>0</v>
      </c>
      <c r="G1071" s="141">
        <f t="shared" si="253"/>
        <v>5065</v>
      </c>
      <c r="H1071" s="141">
        <f t="shared" si="253"/>
        <v>5801</v>
      </c>
      <c r="I1071" s="141">
        <f t="shared" si="253"/>
        <v>4910</v>
      </c>
      <c r="J1071" s="141">
        <f t="shared" si="253"/>
        <v>4154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6"/>
        <v>19930</v>
      </c>
      <c r="F1072" s="147">
        <f t="shared" ref="F1072:M1072" si="254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4910</v>
      </c>
      <c r="J1072" s="147">
        <f>J1073+J1074+J1075+J1080+J1084+J1086+J1098+J1104+J1111+J1130</f>
        <v>4154</v>
      </c>
      <c r="K1072" s="348">
        <f t="shared" si="254"/>
        <v>19596</v>
      </c>
      <c r="L1072" s="348">
        <f t="shared" si="254"/>
        <v>19596</v>
      </c>
      <c r="M1072" s="348">
        <f t="shared" si="254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6"/>
        <v>12904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3055-1000+354</f>
        <v>2409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6"/>
        <v>7051.5499999999993</v>
      </c>
      <c r="F1074" s="147"/>
      <c r="G1074" s="147">
        <v>1815</v>
      </c>
      <c r="H1074" s="147">
        <f>1646-30</f>
        <v>1616</v>
      </c>
      <c r="I1074" s="147">
        <f>1735+31.2+40</f>
        <v>1806.2</v>
      </c>
      <c r="J1074" s="133">
        <f>1560+150+104.35</f>
        <v>1814.35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6"/>
        <v>0</v>
      </c>
      <c r="F1075" s="147">
        <f t="shared" ref="F1075:M1075" si="255">F1076+F1077+F1078</f>
        <v>0</v>
      </c>
      <c r="G1075" s="147">
        <f t="shared" si="255"/>
        <v>0</v>
      </c>
      <c r="H1075" s="147">
        <f t="shared" si="255"/>
        <v>0</v>
      </c>
      <c r="I1075" s="147">
        <f t="shared" si="255"/>
        <v>0</v>
      </c>
      <c r="J1075" s="148">
        <f t="shared" si="255"/>
        <v>0</v>
      </c>
      <c r="K1075" s="348">
        <f t="shared" si="255"/>
        <v>0</v>
      </c>
      <c r="L1075" s="348">
        <f t="shared" si="255"/>
        <v>0</v>
      </c>
      <c r="M1075" s="348">
        <f t="shared" si="255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6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6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6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6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6"/>
        <v>0</v>
      </c>
      <c r="F1080" s="147">
        <f t="shared" ref="F1080:M1080" si="256">F1081+F1082+F1083</f>
        <v>0</v>
      </c>
      <c r="G1080" s="147">
        <f t="shared" si="256"/>
        <v>0</v>
      </c>
      <c r="H1080" s="147">
        <f t="shared" si="256"/>
        <v>0</v>
      </c>
      <c r="I1080" s="147">
        <f t="shared" si="256"/>
        <v>0</v>
      </c>
      <c r="J1080" s="148">
        <f t="shared" si="256"/>
        <v>0</v>
      </c>
      <c r="K1080" s="348">
        <f t="shared" si="256"/>
        <v>0</v>
      </c>
      <c r="L1080" s="348">
        <f t="shared" si="256"/>
        <v>0</v>
      </c>
      <c r="M1080" s="348">
        <f t="shared" si="256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6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6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6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6"/>
        <v>0</v>
      </c>
      <c r="F1084" s="147">
        <f t="shared" ref="F1084:M1084" si="257">F1085</f>
        <v>0</v>
      </c>
      <c r="G1084" s="147">
        <f t="shared" si="257"/>
        <v>0</v>
      </c>
      <c r="H1084" s="147">
        <f t="shared" si="257"/>
        <v>0</v>
      </c>
      <c r="I1084" s="147">
        <f t="shared" si="257"/>
        <v>0</v>
      </c>
      <c r="J1084" s="148">
        <f t="shared" si="257"/>
        <v>0</v>
      </c>
      <c r="K1084" s="348">
        <f t="shared" si="257"/>
        <v>0</v>
      </c>
      <c r="L1084" s="348">
        <f t="shared" si="257"/>
        <v>0</v>
      </c>
      <c r="M1084" s="348">
        <f t="shared" si="257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6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6"/>
        <v>0</v>
      </c>
      <c r="F1086" s="147">
        <f t="shared" ref="F1086:M1086" si="258">F1087</f>
        <v>0</v>
      </c>
      <c r="G1086" s="147">
        <f t="shared" si="258"/>
        <v>0</v>
      </c>
      <c r="H1086" s="147">
        <f t="shared" si="258"/>
        <v>0</v>
      </c>
      <c r="I1086" s="147">
        <f t="shared" si="258"/>
        <v>0</v>
      </c>
      <c r="J1086" s="148">
        <f t="shared" si="258"/>
        <v>0</v>
      </c>
      <c r="K1086" s="348">
        <f t="shared" si="258"/>
        <v>0</v>
      </c>
      <c r="L1086" s="348">
        <f t="shared" si="258"/>
        <v>0</v>
      </c>
      <c r="M1086" s="348">
        <f t="shared" si="258"/>
        <v>0</v>
      </c>
      <c r="N1086" s="86"/>
    </row>
    <row r="1087" spans="1:14" s="11" customFormat="1" ht="46.5" hidden="1" customHeight="1">
      <c r="A1087" s="143"/>
      <c r="B1087" s="584" t="s">
        <v>392</v>
      </c>
      <c r="C1087" s="585"/>
      <c r="D1087" s="157" t="s">
        <v>393</v>
      </c>
      <c r="E1087" s="272">
        <f t="shared" si="246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6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6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2"/>
      <c r="C1090" s="165" t="s">
        <v>398</v>
      </c>
      <c r="D1090" s="157" t="s">
        <v>399</v>
      </c>
      <c r="E1090" s="272">
        <f t="shared" si="246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6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6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6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6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6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6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6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6"/>
        <v>0</v>
      </c>
      <c r="F1098" s="147">
        <f t="shared" ref="F1098:M1098" si="259">F1099+F1101</f>
        <v>0</v>
      </c>
      <c r="G1098" s="147">
        <f t="shared" si="259"/>
        <v>0</v>
      </c>
      <c r="H1098" s="147">
        <f t="shared" si="259"/>
        <v>0</v>
      </c>
      <c r="I1098" s="147">
        <f t="shared" si="259"/>
        <v>0</v>
      </c>
      <c r="J1098" s="148">
        <f t="shared" si="259"/>
        <v>0</v>
      </c>
      <c r="K1098" s="348">
        <f t="shared" si="259"/>
        <v>0</v>
      </c>
      <c r="L1098" s="348">
        <f t="shared" si="259"/>
        <v>0</v>
      </c>
      <c r="M1098" s="348">
        <f t="shared" si="259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6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6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6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6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6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6"/>
        <v>0</v>
      </c>
      <c r="F1104" s="147">
        <f t="shared" ref="F1104:M1104" si="260">F1105</f>
        <v>0</v>
      </c>
      <c r="G1104" s="147">
        <f t="shared" si="260"/>
        <v>0</v>
      </c>
      <c r="H1104" s="147">
        <f t="shared" si="260"/>
        <v>0</v>
      </c>
      <c r="I1104" s="147">
        <f t="shared" si="260"/>
        <v>0</v>
      </c>
      <c r="J1104" s="148">
        <f t="shared" si="260"/>
        <v>0</v>
      </c>
      <c r="K1104" s="348">
        <f t="shared" si="260"/>
        <v>0</v>
      </c>
      <c r="L1104" s="348">
        <f t="shared" si="260"/>
        <v>0</v>
      </c>
      <c r="M1104" s="348">
        <f t="shared" si="260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6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6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6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6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6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1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1"/>
        <v>68.8</v>
      </c>
      <c r="F1111" s="147"/>
      <c r="G1111" s="147">
        <f t="shared" ref="G1111:M1111" si="262">G1121</f>
        <v>25</v>
      </c>
      <c r="H1111" s="147">
        <f t="shared" si="262"/>
        <v>25</v>
      </c>
      <c r="I1111" s="147">
        <f t="shared" si="262"/>
        <v>-6.1999999999999993</v>
      </c>
      <c r="J1111" s="147">
        <f t="shared" si="262"/>
        <v>25</v>
      </c>
      <c r="K1111" s="147">
        <f t="shared" si="262"/>
        <v>100</v>
      </c>
      <c r="L1111" s="147">
        <f t="shared" si="262"/>
        <v>100</v>
      </c>
      <c r="M1111" s="147">
        <f t="shared" si="262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1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1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1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1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1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1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1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1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1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586" t="s">
        <v>656</v>
      </c>
      <c r="C1121" s="587"/>
      <c r="D1121" s="153" t="s">
        <v>657</v>
      </c>
      <c r="E1121" s="272">
        <f t="shared" si="261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1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1"/>
        <v>0</v>
      </c>
      <c r="F1123" s="147">
        <f t="shared" ref="F1123:M1123" si="263">F1124+F1125</f>
        <v>0</v>
      </c>
      <c r="G1123" s="147">
        <f t="shared" si="263"/>
        <v>0</v>
      </c>
      <c r="H1123" s="147">
        <f t="shared" si="263"/>
        <v>0</v>
      </c>
      <c r="I1123" s="147">
        <f t="shared" si="263"/>
        <v>0</v>
      </c>
      <c r="J1123" s="148">
        <f t="shared" si="263"/>
        <v>0</v>
      </c>
      <c r="K1123" s="348">
        <f t="shared" si="263"/>
        <v>0</v>
      </c>
      <c r="L1123" s="348">
        <f t="shared" si="263"/>
        <v>0</v>
      </c>
      <c r="M1123" s="348">
        <f t="shared" si="263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1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1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1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1"/>
        <v>0</v>
      </c>
      <c r="F1127" s="147">
        <f t="shared" ref="F1127:M1127" si="264">F1128+F1129</f>
        <v>0</v>
      </c>
      <c r="G1127" s="147">
        <f t="shared" si="264"/>
        <v>0</v>
      </c>
      <c r="H1127" s="147">
        <f t="shared" si="264"/>
        <v>0</v>
      </c>
      <c r="I1127" s="147">
        <f t="shared" si="264"/>
        <v>0</v>
      </c>
      <c r="J1127" s="148">
        <f t="shared" si="264"/>
        <v>0</v>
      </c>
      <c r="K1127" s="348">
        <f t="shared" si="264"/>
        <v>0</v>
      </c>
      <c r="L1127" s="348">
        <f t="shared" si="264"/>
        <v>0</v>
      </c>
      <c r="M1127" s="348">
        <f t="shared" si="264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1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1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1"/>
        <v>-94.35</v>
      </c>
      <c r="F1130" s="147">
        <f t="shared" ref="F1130:M1130" si="265">F1131</f>
        <v>0</v>
      </c>
      <c r="G1130" s="147">
        <f t="shared" si="265"/>
        <v>0</v>
      </c>
      <c r="H1130" s="147">
        <f t="shared" si="265"/>
        <v>0</v>
      </c>
      <c r="I1130" s="147">
        <f t="shared" si="265"/>
        <v>0</v>
      </c>
      <c r="J1130" s="148">
        <f t="shared" si="265"/>
        <v>-94.35</v>
      </c>
      <c r="K1130" s="348">
        <f t="shared" si="265"/>
        <v>0</v>
      </c>
      <c r="L1130" s="348">
        <f t="shared" si="265"/>
        <v>0</v>
      </c>
      <c r="M1130" s="348">
        <f t="shared" si="265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1"/>
        <v>-94.35</v>
      </c>
      <c r="F1131" s="147"/>
      <c r="G1131" s="147"/>
      <c r="H1131" s="147"/>
      <c r="I1131" s="147"/>
      <c r="J1131" s="133">
        <v>-94.35</v>
      </c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1"/>
        <v>19930</v>
      </c>
      <c r="F1132" s="132"/>
      <c r="G1132" s="132">
        <f t="shared" ref="G1132:M1132" si="266">G1133+G1134+G1137+G1138</f>
        <v>5065</v>
      </c>
      <c r="H1132" s="132">
        <f t="shared" si="266"/>
        <v>5801</v>
      </c>
      <c r="I1132" s="132">
        <f t="shared" si="266"/>
        <v>4910</v>
      </c>
      <c r="J1132" s="133">
        <f t="shared" si="266"/>
        <v>4154</v>
      </c>
      <c r="K1132" s="345">
        <f t="shared" si="266"/>
        <v>19596</v>
      </c>
      <c r="L1132" s="345">
        <f t="shared" si="266"/>
        <v>19596</v>
      </c>
      <c r="M1132" s="345">
        <f t="shared" si="266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1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1"/>
        <v>0</v>
      </c>
      <c r="F1134" s="132">
        <f t="shared" ref="F1134:M1134" si="267">F1135</f>
        <v>0</v>
      </c>
      <c r="G1134" s="132">
        <f t="shared" si="267"/>
        <v>0</v>
      </c>
      <c r="H1134" s="132">
        <f t="shared" si="267"/>
        <v>0</v>
      </c>
      <c r="I1134" s="132">
        <f t="shared" si="267"/>
        <v>0</v>
      </c>
      <c r="J1134" s="132">
        <f t="shared" si="267"/>
        <v>0</v>
      </c>
      <c r="K1134" s="345">
        <f t="shared" si="267"/>
        <v>0</v>
      </c>
      <c r="L1134" s="345">
        <f t="shared" si="267"/>
        <v>0</v>
      </c>
      <c r="M1134" s="345">
        <f t="shared" si="267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1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1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1"/>
        <v>19930</v>
      </c>
      <c r="F1137" s="132"/>
      <c r="G1137" s="132">
        <v>5065</v>
      </c>
      <c r="H1137" s="132">
        <f>4831+970</f>
        <v>5801</v>
      </c>
      <c r="I1137" s="132">
        <f>4870+40</f>
        <v>4910</v>
      </c>
      <c r="J1137" s="133">
        <f>4640-1000+150+364</f>
        <v>4154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1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567" t="s">
        <v>306</v>
      </c>
      <c r="B1139" s="567"/>
      <c r="C1139" s="567"/>
      <c r="D1139" s="251" t="s">
        <v>307</v>
      </c>
      <c r="E1139" s="270">
        <f t="shared" si="261"/>
        <v>0</v>
      </c>
      <c r="F1139" s="127">
        <f t="shared" ref="F1139:M1139" si="268">F1140+F1141</f>
        <v>0</v>
      </c>
      <c r="G1139" s="127">
        <f t="shared" si="268"/>
        <v>0</v>
      </c>
      <c r="H1139" s="127">
        <f t="shared" si="268"/>
        <v>0</v>
      </c>
      <c r="I1139" s="127">
        <f t="shared" si="268"/>
        <v>0</v>
      </c>
      <c r="J1139" s="128">
        <f t="shared" si="268"/>
        <v>0</v>
      </c>
      <c r="K1139" s="344">
        <f t="shared" si="268"/>
        <v>0</v>
      </c>
      <c r="L1139" s="344">
        <f t="shared" si="268"/>
        <v>0</v>
      </c>
      <c r="M1139" s="344">
        <f t="shared" si="268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1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1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8" t="s">
        <v>332</v>
      </c>
      <c r="B1142" s="569"/>
      <c r="C1142" s="570"/>
      <c r="D1142" s="216" t="s">
        <v>333</v>
      </c>
      <c r="E1142" s="270">
        <f t="shared" si="261"/>
        <v>26953</v>
      </c>
      <c r="F1142" s="127">
        <f t="shared" ref="F1142:M1142" si="269">F1143+F1144+F1208+F1209</f>
        <v>0</v>
      </c>
      <c r="G1142" s="127">
        <f t="shared" si="269"/>
        <v>7626</v>
      </c>
      <c r="H1142" s="127">
        <f t="shared" si="269"/>
        <v>5584</v>
      </c>
      <c r="I1142" s="127">
        <f t="shared" si="269"/>
        <v>8684</v>
      </c>
      <c r="J1142" s="128">
        <f t="shared" si="269"/>
        <v>5059</v>
      </c>
      <c r="K1142" s="344">
        <f t="shared" si="269"/>
        <v>24002</v>
      </c>
      <c r="L1142" s="344">
        <f t="shared" si="269"/>
        <v>24723</v>
      </c>
      <c r="M1142" s="344">
        <f t="shared" si="269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1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1"/>
        <v>0</v>
      </c>
      <c r="F1144" s="132">
        <f t="shared" ref="F1144:M1145" si="270">F1145</f>
        <v>0</v>
      </c>
      <c r="G1144" s="132">
        <f t="shared" si="270"/>
        <v>0</v>
      </c>
      <c r="H1144" s="132">
        <f t="shared" si="270"/>
        <v>0</v>
      </c>
      <c r="I1144" s="132">
        <f t="shared" si="270"/>
        <v>0</v>
      </c>
      <c r="J1144" s="133">
        <f t="shared" si="270"/>
        <v>0</v>
      </c>
      <c r="K1144" s="345">
        <f t="shared" si="270"/>
        <v>0</v>
      </c>
      <c r="L1144" s="345">
        <f t="shared" si="270"/>
        <v>0</v>
      </c>
      <c r="M1144" s="345">
        <f t="shared" si="270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1"/>
        <v>0</v>
      </c>
      <c r="F1145" s="141">
        <f t="shared" si="270"/>
        <v>0</v>
      </c>
      <c r="G1145" s="141">
        <f t="shared" si="270"/>
        <v>0</v>
      </c>
      <c r="H1145" s="141">
        <f t="shared" si="270"/>
        <v>0</v>
      </c>
      <c r="I1145" s="141">
        <f t="shared" si="270"/>
        <v>0</v>
      </c>
      <c r="J1145" s="142">
        <f t="shared" si="270"/>
        <v>0</v>
      </c>
      <c r="K1145" s="346">
        <f t="shared" si="270"/>
        <v>0</v>
      </c>
      <c r="L1145" s="346">
        <f t="shared" si="270"/>
        <v>0</v>
      </c>
      <c r="M1145" s="346">
        <f t="shared" si="270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1"/>
        <v>0</v>
      </c>
      <c r="F1146" s="147">
        <f t="shared" ref="F1146:M1146" si="271">F1147+F1148+F1149+F1154+F1158+F1160+F1172+F1178+F1185</f>
        <v>0</v>
      </c>
      <c r="G1146" s="147">
        <f t="shared" si="271"/>
        <v>0</v>
      </c>
      <c r="H1146" s="147">
        <f t="shared" si="271"/>
        <v>0</v>
      </c>
      <c r="I1146" s="147">
        <f t="shared" si="271"/>
        <v>0</v>
      </c>
      <c r="J1146" s="148">
        <f t="shared" si="271"/>
        <v>0</v>
      </c>
      <c r="K1146" s="348">
        <f t="shared" si="271"/>
        <v>0</v>
      </c>
      <c r="L1146" s="348">
        <f t="shared" si="271"/>
        <v>0</v>
      </c>
      <c r="M1146" s="348">
        <f t="shared" si="271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1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1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1"/>
        <v>0</v>
      </c>
      <c r="F1149" s="147">
        <f t="shared" ref="F1149:M1149" si="272">F1150+F1151+F1152</f>
        <v>0</v>
      </c>
      <c r="G1149" s="147">
        <f t="shared" si="272"/>
        <v>0</v>
      </c>
      <c r="H1149" s="147">
        <f t="shared" si="272"/>
        <v>0</v>
      </c>
      <c r="I1149" s="147">
        <f t="shared" si="272"/>
        <v>0</v>
      </c>
      <c r="J1149" s="148">
        <f t="shared" si="272"/>
        <v>0</v>
      </c>
      <c r="K1149" s="348">
        <f t="shared" si="272"/>
        <v>0</v>
      </c>
      <c r="L1149" s="348">
        <f t="shared" si="272"/>
        <v>0</v>
      </c>
      <c r="M1149" s="348">
        <f t="shared" si="272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1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1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1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1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1"/>
        <v>0</v>
      </c>
      <c r="F1154" s="147">
        <f t="shared" ref="F1154:M1154" si="273">F1155+F1156+F1157</f>
        <v>0</v>
      </c>
      <c r="G1154" s="147">
        <f t="shared" si="273"/>
        <v>0</v>
      </c>
      <c r="H1154" s="147">
        <f t="shared" si="273"/>
        <v>0</v>
      </c>
      <c r="I1154" s="147">
        <f t="shared" si="273"/>
        <v>0</v>
      </c>
      <c r="J1154" s="148">
        <f t="shared" si="273"/>
        <v>0</v>
      </c>
      <c r="K1154" s="348">
        <f t="shared" si="273"/>
        <v>0</v>
      </c>
      <c r="L1154" s="348">
        <f t="shared" si="273"/>
        <v>0</v>
      </c>
      <c r="M1154" s="348">
        <f t="shared" si="273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1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1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1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1"/>
        <v>0</v>
      </c>
      <c r="F1158" s="147">
        <f t="shared" ref="F1158:M1158" si="274">F1159</f>
        <v>0</v>
      </c>
      <c r="G1158" s="147">
        <f t="shared" si="274"/>
        <v>0</v>
      </c>
      <c r="H1158" s="147">
        <f t="shared" si="274"/>
        <v>0</v>
      </c>
      <c r="I1158" s="147">
        <f t="shared" si="274"/>
        <v>0</v>
      </c>
      <c r="J1158" s="148">
        <f t="shared" si="274"/>
        <v>0</v>
      </c>
      <c r="K1158" s="348">
        <f t="shared" si="274"/>
        <v>0</v>
      </c>
      <c r="L1158" s="348">
        <f t="shared" si="274"/>
        <v>0</v>
      </c>
      <c r="M1158" s="348">
        <f t="shared" si="274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1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1"/>
        <v>0</v>
      </c>
      <c r="F1160" s="147">
        <f t="shared" ref="F1160:M1160" si="275">F1161</f>
        <v>0</v>
      </c>
      <c r="G1160" s="147">
        <f t="shared" si="275"/>
        <v>0</v>
      </c>
      <c r="H1160" s="147">
        <f t="shared" si="275"/>
        <v>0</v>
      </c>
      <c r="I1160" s="147">
        <f t="shared" si="275"/>
        <v>0</v>
      </c>
      <c r="J1160" s="148">
        <f t="shared" si="275"/>
        <v>0</v>
      </c>
      <c r="K1160" s="348">
        <f t="shared" si="275"/>
        <v>0</v>
      </c>
      <c r="L1160" s="348">
        <f t="shared" si="275"/>
        <v>0</v>
      </c>
      <c r="M1160" s="348">
        <f t="shared" si="275"/>
        <v>0</v>
      </c>
      <c r="N1160" s="86"/>
    </row>
    <row r="1161" spans="1:14" s="11" customFormat="1" ht="46.5" hidden="1" customHeight="1">
      <c r="A1161" s="143"/>
      <c r="B1161" s="584" t="s">
        <v>392</v>
      </c>
      <c r="C1161" s="585"/>
      <c r="D1161" s="157" t="s">
        <v>393</v>
      </c>
      <c r="E1161" s="272">
        <f t="shared" si="261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1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1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2"/>
      <c r="C1164" s="165" t="s">
        <v>398</v>
      </c>
      <c r="D1164" s="157" t="s">
        <v>399</v>
      </c>
      <c r="E1164" s="272">
        <f t="shared" si="261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1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1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1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1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1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1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1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1"/>
        <v>0</v>
      </c>
      <c r="F1172" s="147">
        <f t="shared" ref="F1172:M1172" si="276">F1173+F1175</f>
        <v>0</v>
      </c>
      <c r="G1172" s="147">
        <f t="shared" si="276"/>
        <v>0</v>
      </c>
      <c r="H1172" s="147">
        <f t="shared" si="276"/>
        <v>0</v>
      </c>
      <c r="I1172" s="147">
        <f t="shared" si="276"/>
        <v>0</v>
      </c>
      <c r="J1172" s="148">
        <f t="shared" si="276"/>
        <v>0</v>
      </c>
      <c r="K1172" s="348">
        <f t="shared" si="276"/>
        <v>0</v>
      </c>
      <c r="L1172" s="348">
        <f t="shared" si="276"/>
        <v>0</v>
      </c>
      <c r="M1172" s="348">
        <f t="shared" si="276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1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1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7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7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7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7"/>
        <v>0</v>
      </c>
      <c r="F1178" s="147">
        <f t="shared" ref="F1178:M1178" si="278">F1179</f>
        <v>0</v>
      </c>
      <c r="G1178" s="147">
        <f t="shared" si="278"/>
        <v>0</v>
      </c>
      <c r="H1178" s="147">
        <f t="shared" si="278"/>
        <v>0</v>
      </c>
      <c r="I1178" s="147">
        <f t="shared" si="278"/>
        <v>0</v>
      </c>
      <c r="J1178" s="148">
        <f t="shared" si="278"/>
        <v>0</v>
      </c>
      <c r="K1178" s="348">
        <f t="shared" si="278"/>
        <v>0</v>
      </c>
      <c r="L1178" s="348">
        <f t="shared" si="278"/>
        <v>0</v>
      </c>
      <c r="M1178" s="348">
        <f t="shared" si="278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7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7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7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7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7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7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7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7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7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7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7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7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7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7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7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7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7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7"/>
        <v>0</v>
      </c>
      <c r="F1196" s="147">
        <f t="shared" ref="F1196:M1196" si="279">F1197+F1198</f>
        <v>0</v>
      </c>
      <c r="G1196" s="147">
        <f t="shared" si="279"/>
        <v>0</v>
      </c>
      <c r="H1196" s="147">
        <f t="shared" si="279"/>
        <v>0</v>
      </c>
      <c r="I1196" s="147">
        <f t="shared" si="279"/>
        <v>0</v>
      </c>
      <c r="J1196" s="148">
        <f t="shared" si="279"/>
        <v>0</v>
      </c>
      <c r="K1196" s="348">
        <f t="shared" si="279"/>
        <v>0</v>
      </c>
      <c r="L1196" s="348">
        <f t="shared" si="279"/>
        <v>0</v>
      </c>
      <c r="M1196" s="348">
        <f t="shared" si="279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7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7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7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7"/>
        <v>0</v>
      </c>
      <c r="F1200" s="147">
        <f t="shared" ref="F1200:M1200" si="280">F1201+F1202</f>
        <v>0</v>
      </c>
      <c r="G1200" s="147">
        <f t="shared" si="280"/>
        <v>0</v>
      </c>
      <c r="H1200" s="147">
        <f t="shared" si="280"/>
        <v>0</v>
      </c>
      <c r="I1200" s="147">
        <f t="shared" si="280"/>
        <v>0</v>
      </c>
      <c r="J1200" s="148">
        <f t="shared" si="280"/>
        <v>0</v>
      </c>
      <c r="K1200" s="348">
        <f t="shared" si="280"/>
        <v>0</v>
      </c>
      <c r="L1200" s="348">
        <f t="shared" si="280"/>
        <v>0</v>
      </c>
      <c r="M1200" s="348">
        <f t="shared" si="280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7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7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7"/>
        <v>0</v>
      </c>
      <c r="F1203" s="147">
        <f t="shared" ref="F1203:M1203" si="281">F1204</f>
        <v>0</v>
      </c>
      <c r="G1203" s="147">
        <f t="shared" si="281"/>
        <v>0</v>
      </c>
      <c r="H1203" s="147">
        <f t="shared" si="281"/>
        <v>0</v>
      </c>
      <c r="I1203" s="147">
        <f t="shared" si="281"/>
        <v>0</v>
      </c>
      <c r="J1203" s="148">
        <f t="shared" si="281"/>
        <v>0</v>
      </c>
      <c r="K1203" s="348">
        <f t="shared" si="281"/>
        <v>0</v>
      </c>
      <c r="L1203" s="348">
        <f t="shared" si="281"/>
        <v>0</v>
      </c>
      <c r="M1203" s="348">
        <f t="shared" si="281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7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2">E1206</f>
        <v>0</v>
      </c>
      <c r="F1205" s="272">
        <f t="shared" si="282"/>
        <v>0</v>
      </c>
      <c r="G1205" s="272">
        <f t="shared" si="282"/>
        <v>0</v>
      </c>
      <c r="H1205" s="272">
        <f t="shared" si="282"/>
        <v>0</v>
      </c>
      <c r="I1205" s="272">
        <f t="shared" si="282"/>
        <v>0</v>
      </c>
      <c r="J1205" s="272">
        <f t="shared" si="282"/>
        <v>0</v>
      </c>
      <c r="K1205" s="345">
        <f t="shared" si="282"/>
        <v>0</v>
      </c>
      <c r="L1205" s="345">
        <f t="shared" si="282"/>
        <v>0</v>
      </c>
      <c r="M1205" s="345">
        <f t="shared" si="282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3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79" t="s">
        <v>583</v>
      </c>
      <c r="B1209" s="580"/>
      <c r="C1209" s="581"/>
      <c r="D1209" s="224" t="s">
        <v>349</v>
      </c>
      <c r="E1209" s="272">
        <f t="shared" si="283"/>
        <v>26953</v>
      </c>
      <c r="F1209" s="132"/>
      <c r="G1209" s="132">
        <f>G1210</f>
        <v>7626</v>
      </c>
      <c r="H1209" s="132">
        <f t="shared" ref="H1209:M1209" si="284">H1210</f>
        <v>5584</v>
      </c>
      <c r="I1209" s="132">
        <f t="shared" si="284"/>
        <v>8684</v>
      </c>
      <c r="J1209" s="132">
        <f t="shared" si="284"/>
        <v>5059</v>
      </c>
      <c r="K1209" s="390">
        <f t="shared" si="284"/>
        <v>24002</v>
      </c>
      <c r="L1209" s="390">
        <f t="shared" si="284"/>
        <v>24723</v>
      </c>
      <c r="M1209" s="390">
        <f t="shared" si="284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3"/>
        <v>26953</v>
      </c>
      <c r="F1210" s="132">
        <f>F1318</f>
        <v>0</v>
      </c>
      <c r="G1210" s="132">
        <f t="shared" ref="G1210:M1210" si="285">G1328</f>
        <v>7626</v>
      </c>
      <c r="H1210" s="132">
        <f t="shared" si="285"/>
        <v>5584</v>
      </c>
      <c r="I1210" s="132">
        <f t="shared" si="285"/>
        <v>8684</v>
      </c>
      <c r="J1210" s="133">
        <f t="shared" si="285"/>
        <v>5059</v>
      </c>
      <c r="K1210" s="390">
        <f t="shared" si="285"/>
        <v>24002</v>
      </c>
      <c r="L1210" s="390">
        <f t="shared" si="285"/>
        <v>24723</v>
      </c>
      <c r="M1210" s="390">
        <f t="shared" si="285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3"/>
        <v>26953</v>
      </c>
      <c r="F1211" s="141">
        <f t="shared" ref="F1211:M1211" si="286">F1212+F1262</f>
        <v>0</v>
      </c>
      <c r="G1211" s="141">
        <f t="shared" si="286"/>
        <v>7626</v>
      </c>
      <c r="H1211" s="141">
        <f t="shared" si="286"/>
        <v>5584</v>
      </c>
      <c r="I1211" s="141">
        <f>I1212+I1262+I1270</f>
        <v>8684</v>
      </c>
      <c r="J1211" s="142">
        <f>J1212+J1262+J1270</f>
        <v>5059</v>
      </c>
      <c r="K1211" s="434">
        <f t="shared" si="286"/>
        <v>24002</v>
      </c>
      <c r="L1211" s="434">
        <f t="shared" si="286"/>
        <v>24723</v>
      </c>
      <c r="M1211" s="434">
        <f t="shared" si="286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3"/>
        <v>27012.21</v>
      </c>
      <c r="F1212" s="147">
        <f t="shared" ref="F1212:M1212" si="287">F1213+F1214+F1215+F1220+F1224+F1226+F1238+F1244+F1251</f>
        <v>0</v>
      </c>
      <c r="G1212" s="147">
        <f t="shared" si="287"/>
        <v>7626</v>
      </c>
      <c r="H1212" s="147">
        <f t="shared" si="287"/>
        <v>5584</v>
      </c>
      <c r="I1212" s="147">
        <f t="shared" si="287"/>
        <v>8743.2099999999991</v>
      </c>
      <c r="J1212" s="148">
        <f t="shared" si="287"/>
        <v>5059</v>
      </c>
      <c r="K1212" s="433">
        <f t="shared" si="287"/>
        <v>24002</v>
      </c>
      <c r="L1212" s="433">
        <f t="shared" si="287"/>
        <v>24723</v>
      </c>
      <c r="M1212" s="433">
        <f t="shared" si="287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3"/>
        <v>13367.21</v>
      </c>
      <c r="F1213" s="147"/>
      <c r="G1213" s="147">
        <v>3705</v>
      </c>
      <c r="H1213" s="147">
        <v>2215</v>
      </c>
      <c r="I1213" s="147">
        <f>2125+202.21+3205</f>
        <v>5532.21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3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3"/>
        <v>0</v>
      </c>
      <c r="F1215" s="147">
        <f t="shared" ref="F1215:M1215" si="288">F1216+F1217+F1218</f>
        <v>0</v>
      </c>
      <c r="G1215" s="147">
        <f t="shared" si="288"/>
        <v>0</v>
      </c>
      <c r="H1215" s="147">
        <f t="shared" si="288"/>
        <v>0</v>
      </c>
      <c r="I1215" s="147">
        <f t="shared" si="288"/>
        <v>0</v>
      </c>
      <c r="J1215" s="148">
        <f t="shared" si="288"/>
        <v>0</v>
      </c>
      <c r="K1215" s="433">
        <f t="shared" si="288"/>
        <v>0</v>
      </c>
      <c r="L1215" s="433">
        <f t="shared" si="288"/>
        <v>0</v>
      </c>
      <c r="M1215" s="433">
        <f t="shared" si="288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3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3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3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3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3"/>
        <v>0</v>
      </c>
      <c r="F1220" s="147">
        <f t="shared" ref="F1220:M1220" si="289">F1221+F1222+F1223</f>
        <v>0</v>
      </c>
      <c r="G1220" s="147">
        <f t="shared" si="289"/>
        <v>0</v>
      </c>
      <c r="H1220" s="147">
        <f t="shared" si="289"/>
        <v>0</v>
      </c>
      <c r="I1220" s="147">
        <f t="shared" si="289"/>
        <v>0</v>
      </c>
      <c r="J1220" s="148">
        <f t="shared" si="289"/>
        <v>0</v>
      </c>
      <c r="K1220" s="433">
        <f t="shared" si="289"/>
        <v>0</v>
      </c>
      <c r="L1220" s="433">
        <f t="shared" si="289"/>
        <v>0</v>
      </c>
      <c r="M1220" s="433">
        <f t="shared" si="289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3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3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3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3"/>
        <v>0</v>
      </c>
      <c r="F1224" s="147">
        <f t="shared" ref="F1224:M1224" si="290">F1225</f>
        <v>0</v>
      </c>
      <c r="G1224" s="147">
        <f t="shared" si="290"/>
        <v>0</v>
      </c>
      <c r="H1224" s="147">
        <f t="shared" si="290"/>
        <v>0</v>
      </c>
      <c r="I1224" s="147">
        <f t="shared" si="290"/>
        <v>0</v>
      </c>
      <c r="J1224" s="148">
        <f t="shared" si="290"/>
        <v>0</v>
      </c>
      <c r="K1224" s="433">
        <f t="shared" si="290"/>
        <v>0</v>
      </c>
      <c r="L1224" s="433">
        <f t="shared" si="290"/>
        <v>0</v>
      </c>
      <c r="M1224" s="433">
        <f t="shared" si="290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3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3"/>
        <v>0</v>
      </c>
      <c r="F1226" s="147">
        <f t="shared" ref="F1226:M1226" si="291">F1227</f>
        <v>0</v>
      </c>
      <c r="G1226" s="147">
        <f t="shared" si="291"/>
        <v>0</v>
      </c>
      <c r="H1226" s="147">
        <f t="shared" si="291"/>
        <v>0</v>
      </c>
      <c r="I1226" s="147">
        <f t="shared" si="291"/>
        <v>0</v>
      </c>
      <c r="J1226" s="148">
        <f t="shared" si="291"/>
        <v>0</v>
      </c>
      <c r="K1226" s="433">
        <f t="shared" si="291"/>
        <v>0</v>
      </c>
      <c r="L1226" s="433">
        <f t="shared" si="291"/>
        <v>0</v>
      </c>
      <c r="M1226" s="433">
        <f t="shared" si="291"/>
        <v>0</v>
      </c>
    </row>
    <row r="1227" spans="1:13" s="81" customFormat="1" hidden="1">
      <c r="A1227" s="143"/>
      <c r="B1227" s="584" t="s">
        <v>392</v>
      </c>
      <c r="C1227" s="585"/>
      <c r="D1227" s="157" t="s">
        <v>393</v>
      </c>
      <c r="E1227" s="117">
        <f t="shared" si="283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3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3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2"/>
      <c r="C1230" s="165" t="s">
        <v>398</v>
      </c>
      <c r="D1230" s="157" t="s">
        <v>399</v>
      </c>
      <c r="E1230" s="117">
        <f t="shared" si="283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3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3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3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3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3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3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3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3"/>
        <v>0</v>
      </c>
      <c r="F1238" s="147">
        <f t="shared" ref="F1238:M1238" si="292">F1239+F1241</f>
        <v>0</v>
      </c>
      <c r="G1238" s="147">
        <f t="shared" si="292"/>
        <v>0</v>
      </c>
      <c r="H1238" s="147">
        <f t="shared" si="292"/>
        <v>0</v>
      </c>
      <c r="I1238" s="147">
        <f t="shared" si="292"/>
        <v>0</v>
      </c>
      <c r="J1238" s="148">
        <f t="shared" si="292"/>
        <v>0</v>
      </c>
      <c r="K1238" s="433">
        <f t="shared" si="292"/>
        <v>0</v>
      </c>
      <c r="L1238" s="433">
        <f t="shared" si="292"/>
        <v>0</v>
      </c>
      <c r="M1238" s="433">
        <f t="shared" si="292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3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3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3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3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3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3">E1245</f>
        <v>0</v>
      </c>
      <c r="F1244" s="117">
        <f t="shared" si="293"/>
        <v>0</v>
      </c>
      <c r="G1244" s="117">
        <f t="shared" si="293"/>
        <v>0</v>
      </c>
      <c r="H1244" s="117">
        <f t="shared" si="293"/>
        <v>0</v>
      </c>
      <c r="I1244" s="117">
        <f t="shared" si="293"/>
        <v>0</v>
      </c>
      <c r="J1244" s="117">
        <f t="shared" si="293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3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3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3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3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3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3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3"/>
        <v>142</v>
      </c>
      <c r="F1251" s="147"/>
      <c r="G1251" s="147">
        <f t="shared" ref="G1251:M1251" si="294">G1261</f>
        <v>40</v>
      </c>
      <c r="H1251" s="147">
        <f t="shared" si="294"/>
        <v>30</v>
      </c>
      <c r="I1251" s="147">
        <f t="shared" si="294"/>
        <v>42</v>
      </c>
      <c r="J1251" s="147">
        <f t="shared" si="294"/>
        <v>30</v>
      </c>
      <c r="K1251" s="433">
        <f t="shared" si="294"/>
        <v>170</v>
      </c>
      <c r="L1251" s="433">
        <f t="shared" si="294"/>
        <v>180</v>
      </c>
      <c r="M1251" s="433">
        <f t="shared" si="294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3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3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3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3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3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3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3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3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3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586" t="s">
        <v>656</v>
      </c>
      <c r="C1261" s="587"/>
      <c r="D1261" s="153" t="s">
        <v>657</v>
      </c>
      <c r="E1261" s="117">
        <f t="shared" si="283"/>
        <v>142</v>
      </c>
      <c r="F1261" s="147"/>
      <c r="G1261" s="147">
        <v>40</v>
      </c>
      <c r="H1261" s="147">
        <v>30</v>
      </c>
      <c r="I1261" s="147">
        <f>30+12</f>
        <v>42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3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3"/>
        <v>0</v>
      </c>
      <c r="F1263" s="147">
        <f t="shared" ref="F1263:M1263" si="295">F1264+F1265</f>
        <v>0</v>
      </c>
      <c r="G1263" s="147">
        <f t="shared" si="295"/>
        <v>0</v>
      </c>
      <c r="H1263" s="147">
        <f t="shared" si="295"/>
        <v>0</v>
      </c>
      <c r="I1263" s="147">
        <f t="shared" si="295"/>
        <v>0</v>
      </c>
      <c r="J1263" s="148">
        <f t="shared" si="295"/>
        <v>0</v>
      </c>
      <c r="K1263" s="433">
        <f t="shared" si="295"/>
        <v>0</v>
      </c>
      <c r="L1263" s="433">
        <f t="shared" si="295"/>
        <v>0</v>
      </c>
      <c r="M1263" s="433">
        <f t="shared" si="295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3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3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3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3"/>
        <v>0</v>
      </c>
      <c r="F1267" s="147">
        <f t="shared" ref="F1267:M1267" si="296">F1268+F1269</f>
        <v>0</v>
      </c>
      <c r="G1267" s="147">
        <f t="shared" si="296"/>
        <v>0</v>
      </c>
      <c r="H1267" s="147">
        <f t="shared" si="296"/>
        <v>0</v>
      </c>
      <c r="I1267" s="147">
        <f t="shared" si="296"/>
        <v>0</v>
      </c>
      <c r="J1267" s="148">
        <f t="shared" si="296"/>
        <v>0</v>
      </c>
      <c r="K1267" s="433">
        <f t="shared" si="296"/>
        <v>0</v>
      </c>
      <c r="L1267" s="433">
        <f t="shared" si="296"/>
        <v>0</v>
      </c>
      <c r="M1267" s="433">
        <f t="shared" si="296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3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3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3"/>
        <v>-59.21</v>
      </c>
      <c r="F1270" s="147">
        <f t="shared" ref="F1270:M1270" si="297">F1271</f>
        <v>0</v>
      </c>
      <c r="G1270" s="147">
        <f t="shared" si="297"/>
        <v>0</v>
      </c>
      <c r="H1270" s="147">
        <f t="shared" si="297"/>
        <v>0</v>
      </c>
      <c r="I1270" s="147">
        <f t="shared" si="297"/>
        <v>-59.21</v>
      </c>
      <c r="J1270" s="148">
        <f t="shared" si="297"/>
        <v>0</v>
      </c>
      <c r="K1270" s="433">
        <f t="shared" si="297"/>
        <v>0</v>
      </c>
      <c r="L1270" s="433">
        <f t="shared" si="297"/>
        <v>0</v>
      </c>
      <c r="M1270" s="433">
        <f t="shared" si="297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3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57" t="s">
        <v>473</v>
      </c>
      <c r="B1272" s="558"/>
      <c r="C1272" s="558"/>
      <c r="D1272" s="207"/>
      <c r="E1272" s="117">
        <f t="shared" si="283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8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8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8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8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8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8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8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8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8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8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8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8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8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8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8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8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8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8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8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8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8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8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8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8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8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8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8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8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8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8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8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8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8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8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8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8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8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8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8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8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8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8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8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8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8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8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8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8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8"/>
        <v>0</v>
      </c>
      <c r="F1321" s="147">
        <f t="shared" ref="F1321:J1322" si="299">F1322</f>
        <v>0</v>
      </c>
      <c r="G1321" s="147">
        <f t="shared" si="299"/>
        <v>0</v>
      </c>
      <c r="H1321" s="147">
        <f t="shared" si="299"/>
        <v>0</v>
      </c>
      <c r="I1321" s="147">
        <f t="shared" si="299"/>
        <v>0</v>
      </c>
      <c r="J1321" s="148">
        <f t="shared" si="299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8"/>
        <v>0</v>
      </c>
      <c r="F1322" s="147">
        <f t="shared" si="299"/>
        <v>0</v>
      </c>
      <c r="G1322" s="147">
        <f t="shared" si="299"/>
        <v>0</v>
      </c>
      <c r="H1322" s="147">
        <f t="shared" si="299"/>
        <v>0</v>
      </c>
      <c r="I1322" s="147">
        <f t="shared" si="299"/>
        <v>0</v>
      </c>
      <c r="J1322" s="148">
        <f t="shared" si="299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8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8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8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8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300">G1328+H1328+I1328+J1328</f>
        <v>26953</v>
      </c>
      <c r="F1328" s="147"/>
      <c r="G1328" s="147">
        <v>7626</v>
      </c>
      <c r="H1328" s="147">
        <v>5584</v>
      </c>
      <c r="I1328" s="147">
        <f>5324+143+3217</f>
        <v>8684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300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300"/>
        <v>-7485</v>
      </c>
      <c r="F1330" s="272"/>
      <c r="G1330" s="272">
        <f>'10-instituţii-ven 26 nov'!F149-'10 - inst. -chelt 26 nov'!G858</f>
        <v>-7485</v>
      </c>
      <c r="H1330" s="272">
        <f>'10-instituţii-ven 26 nov'!G149-'10 - inst. -chelt 26 nov'!H858</f>
        <v>0</v>
      </c>
      <c r="I1330" s="272">
        <f>'10-instituţii-ven 26 nov'!H149-'10 - inst. -chelt 26 nov'!I858</f>
        <v>0</v>
      </c>
      <c r="J1330" s="272">
        <f>'10-instituţii-ven 26 nov'!I149-'10 - inst. -chelt 26 nov'!J858</f>
        <v>0</v>
      </c>
      <c r="K1330" s="363"/>
      <c r="L1330" s="363"/>
      <c r="M1330" s="363"/>
      <c r="N1330" s="94"/>
    </row>
    <row r="1331" spans="1:14" s="60" customFormat="1" ht="38.25" customHeight="1">
      <c r="A1331" s="588" t="s">
        <v>352</v>
      </c>
      <c r="B1331" s="589"/>
      <c r="C1331" s="590"/>
      <c r="D1331" s="325" t="s">
        <v>353</v>
      </c>
      <c r="E1331" s="326">
        <f t="shared" si="300"/>
        <v>139512.88</v>
      </c>
      <c r="F1331" s="326">
        <f t="shared" ref="F1331:M1331" si="301">F1332+F1390+F1392+F1611+F1614</f>
        <v>0</v>
      </c>
      <c r="G1331" s="326">
        <f t="shared" si="301"/>
        <v>94578</v>
      </c>
      <c r="H1331" s="326">
        <f t="shared" si="301"/>
        <v>12211</v>
      </c>
      <c r="I1331" s="326">
        <f t="shared" si="301"/>
        <v>23049.88</v>
      </c>
      <c r="J1331" s="327">
        <f t="shared" si="301"/>
        <v>9674</v>
      </c>
      <c r="K1331" s="327">
        <f t="shared" si="301"/>
        <v>0</v>
      </c>
      <c r="L1331" s="327">
        <f t="shared" si="301"/>
        <v>0</v>
      </c>
      <c r="M1331" s="327">
        <f t="shared" si="301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300"/>
        <v>61</v>
      </c>
      <c r="F1332" s="127">
        <f t="shared" ref="F1332:M1332" si="302">F1333+F1389</f>
        <v>0</v>
      </c>
      <c r="G1332" s="127">
        <f t="shared" si="302"/>
        <v>61</v>
      </c>
      <c r="H1332" s="127">
        <f t="shared" si="302"/>
        <v>0</v>
      </c>
      <c r="I1332" s="127">
        <f t="shared" si="302"/>
        <v>0</v>
      </c>
      <c r="J1332" s="128">
        <f t="shared" si="302"/>
        <v>0</v>
      </c>
      <c r="K1332" s="344">
        <f t="shared" si="302"/>
        <v>0</v>
      </c>
      <c r="L1332" s="344">
        <f t="shared" si="302"/>
        <v>0</v>
      </c>
      <c r="M1332" s="344">
        <f t="shared" si="302"/>
        <v>0</v>
      </c>
      <c r="N1332" s="83"/>
    </row>
    <row r="1333" spans="1:14" ht="37.5" customHeight="1">
      <c r="A1333" s="561" t="s">
        <v>573</v>
      </c>
      <c r="B1333" s="562"/>
      <c r="C1333" s="563"/>
      <c r="D1333" s="131" t="s">
        <v>205</v>
      </c>
      <c r="E1333" s="272">
        <f t="shared" si="300"/>
        <v>61</v>
      </c>
      <c r="F1333" s="132">
        <f t="shared" ref="F1333:M1333" si="303">F1372</f>
        <v>0</v>
      </c>
      <c r="G1333" s="132">
        <f t="shared" si="303"/>
        <v>61</v>
      </c>
      <c r="H1333" s="132">
        <f t="shared" si="303"/>
        <v>0</v>
      </c>
      <c r="I1333" s="132">
        <f t="shared" si="303"/>
        <v>0</v>
      </c>
      <c r="J1333" s="132">
        <f t="shared" si="303"/>
        <v>0</v>
      </c>
      <c r="K1333" s="345">
        <f t="shared" si="303"/>
        <v>0</v>
      </c>
      <c r="L1333" s="345">
        <f t="shared" si="303"/>
        <v>0</v>
      </c>
      <c r="M1333" s="345">
        <f t="shared" si="303"/>
        <v>0</v>
      </c>
    </row>
    <row r="1334" spans="1:14" s="11" customFormat="1" hidden="1">
      <c r="A1334" s="557" t="s">
        <v>473</v>
      </c>
      <c r="B1334" s="558"/>
      <c r="C1334" s="558"/>
      <c r="D1334" s="207"/>
      <c r="E1334" s="272">
        <f t="shared" si="300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300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300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300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300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300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300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300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300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300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300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300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300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300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300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300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300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300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300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300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300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300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300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300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300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300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300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300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300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300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300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300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300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300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300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300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300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300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300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300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300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300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300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300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300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300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300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300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300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300"/>
        <v>0</v>
      </c>
      <c r="F1383" s="147">
        <f t="shared" ref="F1383:J1384" si="304">F1384</f>
        <v>0</v>
      </c>
      <c r="G1383" s="147">
        <f t="shared" si="304"/>
        <v>0</v>
      </c>
      <c r="H1383" s="147">
        <f t="shared" si="304"/>
        <v>0</v>
      </c>
      <c r="I1383" s="147">
        <f t="shared" si="304"/>
        <v>0</v>
      </c>
      <c r="J1383" s="148">
        <f t="shared" si="304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300"/>
        <v>0</v>
      </c>
      <c r="F1384" s="147">
        <f t="shared" si="304"/>
        <v>0</v>
      </c>
      <c r="G1384" s="147">
        <f t="shared" si="304"/>
        <v>0</v>
      </c>
      <c r="H1384" s="147">
        <f t="shared" si="304"/>
        <v>0</v>
      </c>
      <c r="I1384" s="147">
        <f t="shared" si="304"/>
        <v>0</v>
      </c>
      <c r="J1384" s="148">
        <f t="shared" si="304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300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300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300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300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300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577" t="s">
        <v>211</v>
      </c>
      <c r="B1390" s="577"/>
      <c r="C1390" s="577"/>
      <c r="D1390" s="216" t="s">
        <v>212</v>
      </c>
      <c r="E1390" s="270">
        <f t="shared" si="300"/>
        <v>0</v>
      </c>
      <c r="F1390" s="127">
        <f t="shared" ref="F1390:M1390" si="305">F1391</f>
        <v>0</v>
      </c>
      <c r="G1390" s="127">
        <f t="shared" si="305"/>
        <v>0</v>
      </c>
      <c r="H1390" s="127">
        <f t="shared" si="305"/>
        <v>0</v>
      </c>
      <c r="I1390" s="127">
        <f t="shared" si="305"/>
        <v>0</v>
      </c>
      <c r="J1390" s="128">
        <f t="shared" si="305"/>
        <v>0</v>
      </c>
      <c r="K1390" s="344">
        <f t="shared" si="305"/>
        <v>0</v>
      </c>
      <c r="L1390" s="344">
        <f t="shared" si="305"/>
        <v>0</v>
      </c>
      <c r="M1390" s="344">
        <f t="shared" si="305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300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578" t="s">
        <v>221</v>
      </c>
      <c r="B1392" s="578"/>
      <c r="C1392" s="578"/>
      <c r="D1392" s="496" t="s">
        <v>222</v>
      </c>
      <c r="E1392" s="270">
        <f>G1392+H1392+I1392+J1392</f>
        <v>139451.88</v>
      </c>
      <c r="F1392" s="127">
        <f t="shared" ref="F1392:M1392" si="306">F1393+F1394+F1467+F1547</f>
        <v>0</v>
      </c>
      <c r="G1392" s="127">
        <f t="shared" si="306"/>
        <v>94517</v>
      </c>
      <c r="H1392" s="127">
        <f t="shared" si="306"/>
        <v>12211</v>
      </c>
      <c r="I1392" s="127">
        <f t="shared" si="306"/>
        <v>23049.88</v>
      </c>
      <c r="J1392" s="128">
        <f t="shared" si="306"/>
        <v>9674</v>
      </c>
      <c r="K1392" s="344">
        <f t="shared" si="306"/>
        <v>0</v>
      </c>
      <c r="L1392" s="344">
        <f t="shared" si="306"/>
        <v>0</v>
      </c>
      <c r="M1392" s="344">
        <f t="shared" si="306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79" t="s">
        <v>575</v>
      </c>
      <c r="B1394" s="580"/>
      <c r="C1394" s="581"/>
      <c r="D1394" s="413" t="s">
        <v>254</v>
      </c>
      <c r="E1394" s="272">
        <f>G1394+H1394+I1394+J1394</f>
        <v>75021.5</v>
      </c>
      <c r="F1394" s="132">
        <f t="shared" ref="F1394:M1394" si="307">F1395</f>
        <v>0</v>
      </c>
      <c r="G1394" s="132">
        <f t="shared" si="307"/>
        <v>40053</v>
      </c>
      <c r="H1394" s="132">
        <f t="shared" si="307"/>
        <v>11906</v>
      </c>
      <c r="I1394" s="132">
        <f t="shared" si="307"/>
        <v>14538.5</v>
      </c>
      <c r="J1394" s="132">
        <f t="shared" si="307"/>
        <v>8524</v>
      </c>
      <c r="K1394" s="345">
        <f t="shared" si="307"/>
        <v>0</v>
      </c>
      <c r="L1394" s="345">
        <f t="shared" si="307"/>
        <v>0</v>
      </c>
      <c r="M1394" s="345">
        <f t="shared" si="307"/>
        <v>0</v>
      </c>
    </row>
    <row r="1395" spans="1:14" s="72" customFormat="1" ht="18.75" customHeight="1">
      <c r="A1395" s="557" t="s">
        <v>473</v>
      </c>
      <c r="B1395" s="558"/>
      <c r="C1395" s="558"/>
      <c r="D1395" s="140"/>
      <c r="E1395" s="273">
        <f>G1395+H1395+I1395+J1395</f>
        <v>75021.5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8">H1397+H1408+H1444+H1421+H1435+H1440</f>
        <v>11906</v>
      </c>
      <c r="I1395" s="183">
        <f t="shared" si="308"/>
        <v>14538.5</v>
      </c>
      <c r="J1395" s="183">
        <f t="shared" si="308"/>
        <v>8524</v>
      </c>
      <c r="K1395" s="183">
        <f t="shared" ref="K1395:M1395" si="309">K1397+K1408+K1444+K1421+K1435</f>
        <v>0</v>
      </c>
      <c r="L1395" s="183">
        <f t="shared" si="309"/>
        <v>0</v>
      </c>
      <c r="M1395" s="183">
        <f t="shared" si="309"/>
        <v>0</v>
      </c>
      <c r="N1395" s="87"/>
    </row>
    <row r="1396" spans="1:14" s="72" customFormat="1" ht="18" hidden="1" customHeight="1">
      <c r="A1396" s="493"/>
      <c r="B1396" s="559" t="s">
        <v>609</v>
      </c>
      <c r="C1396" s="560"/>
      <c r="D1396" s="140"/>
      <c r="E1396" s="273">
        <f t="shared" ref="E1396:M1396" si="310">E1421</f>
        <v>0</v>
      </c>
      <c r="F1396" s="273">
        <f t="shared" si="310"/>
        <v>0</v>
      </c>
      <c r="G1396" s="273">
        <f t="shared" si="310"/>
        <v>0</v>
      </c>
      <c r="H1396" s="273">
        <f t="shared" si="310"/>
        <v>0</v>
      </c>
      <c r="I1396" s="273">
        <f t="shared" si="310"/>
        <v>0</v>
      </c>
      <c r="J1396" s="295">
        <f t="shared" si="310"/>
        <v>0</v>
      </c>
      <c r="K1396" s="364">
        <f t="shared" si="310"/>
        <v>0</v>
      </c>
      <c r="L1396" s="364">
        <f t="shared" si="310"/>
        <v>0</v>
      </c>
      <c r="M1396" s="364">
        <f t="shared" si="310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1">G1397+H1397+I1397+J1397</f>
        <v>0</v>
      </c>
      <c r="F1397" s="147">
        <f t="shared" ref="F1397:M1397" si="312">F1398</f>
        <v>0</v>
      </c>
      <c r="G1397" s="147">
        <f t="shared" si="312"/>
        <v>0</v>
      </c>
      <c r="H1397" s="147">
        <f t="shared" si="312"/>
        <v>0</v>
      </c>
      <c r="I1397" s="147">
        <f t="shared" si="312"/>
        <v>0</v>
      </c>
      <c r="J1397" s="148">
        <f t="shared" si="312"/>
        <v>0</v>
      </c>
      <c r="K1397" s="348">
        <f t="shared" si="312"/>
        <v>0</v>
      </c>
      <c r="L1397" s="348">
        <f t="shared" si="312"/>
        <v>0</v>
      </c>
      <c r="M1397" s="348">
        <f t="shared" si="312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1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1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1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1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1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1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1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1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1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1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1"/>
        <v>0</v>
      </c>
      <c r="F1408" s="147">
        <f t="shared" ref="F1408:M1408" si="313">F1409</f>
        <v>0</v>
      </c>
      <c r="G1408" s="147">
        <f t="shared" si="313"/>
        <v>0</v>
      </c>
      <c r="H1408" s="147">
        <f t="shared" si="313"/>
        <v>0</v>
      </c>
      <c r="I1408" s="147">
        <f t="shared" si="313"/>
        <v>0</v>
      </c>
      <c r="J1408" s="148">
        <f t="shared" si="313"/>
        <v>0</v>
      </c>
      <c r="K1408" s="348">
        <f t="shared" si="313"/>
        <v>0</v>
      </c>
      <c r="L1408" s="348">
        <f t="shared" si="313"/>
        <v>0</v>
      </c>
      <c r="M1408" s="348">
        <f t="shared" si="313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1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1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1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1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1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1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1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1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1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1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1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1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1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4">H1434</f>
        <v>0</v>
      </c>
      <c r="I1421" s="147">
        <f t="shared" si="314"/>
        <v>0</v>
      </c>
      <c r="J1421" s="148">
        <f t="shared" si="314"/>
        <v>0</v>
      </c>
      <c r="K1421" s="348">
        <f t="shared" si="314"/>
        <v>0</v>
      </c>
      <c r="L1421" s="348">
        <f t="shared" si="314"/>
        <v>0</v>
      </c>
      <c r="M1421" s="348">
        <f t="shared" si="314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1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1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1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1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1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1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1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1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1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1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1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1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1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582" t="s">
        <v>669</v>
      </c>
      <c r="C1435" s="583"/>
      <c r="D1435" s="412" t="s">
        <v>666</v>
      </c>
      <c r="E1435" s="274">
        <f t="shared" ref="E1435:M1435" si="315">E1436</f>
        <v>50</v>
      </c>
      <c r="F1435" s="147">
        <f t="shared" si="315"/>
        <v>0</v>
      </c>
      <c r="G1435" s="147">
        <f t="shared" si="315"/>
        <v>26</v>
      </c>
      <c r="H1435" s="147">
        <f t="shared" si="315"/>
        <v>24</v>
      </c>
      <c r="I1435" s="147">
        <f t="shared" si="315"/>
        <v>0</v>
      </c>
      <c r="J1435" s="147">
        <f t="shared" si="315"/>
        <v>0</v>
      </c>
      <c r="K1435" s="147">
        <f t="shared" si="315"/>
        <v>0</v>
      </c>
      <c r="L1435" s="147">
        <f t="shared" si="315"/>
        <v>0</v>
      </c>
      <c r="M1435" s="147">
        <f t="shared" si="315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6">G1437+G1438+G1439</f>
        <v>26</v>
      </c>
      <c r="H1436" s="147">
        <f t="shared" si="316"/>
        <v>24</v>
      </c>
      <c r="I1436" s="147">
        <f t="shared" si="316"/>
        <v>0</v>
      </c>
      <c r="J1436" s="147">
        <f t="shared" si="316"/>
        <v>0</v>
      </c>
      <c r="K1436" s="147">
        <f t="shared" si="316"/>
        <v>0</v>
      </c>
      <c r="L1436" s="147">
        <f t="shared" si="316"/>
        <v>0</v>
      </c>
      <c r="M1436" s="147">
        <f t="shared" si="316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582" t="s">
        <v>720</v>
      </c>
      <c r="C1440" s="583"/>
      <c r="D1440" s="412" t="s">
        <v>721</v>
      </c>
      <c r="E1440" s="274">
        <f t="shared" ref="E1440:E1443" si="317">G1440+H1440+I1440+J1440</f>
        <v>19936</v>
      </c>
      <c r="F1440" s="274"/>
      <c r="G1440" s="274">
        <f>G1441+G1442+G1443</f>
        <v>15906</v>
      </c>
      <c r="H1440" s="274">
        <f t="shared" ref="H1440:J1440" si="318">H1441+H1442+H1443</f>
        <v>0</v>
      </c>
      <c r="I1440" s="274">
        <f t="shared" si="318"/>
        <v>0</v>
      </c>
      <c r="J1440" s="274">
        <f t="shared" si="318"/>
        <v>4030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7"/>
        <v>16752</v>
      </c>
      <c r="F1441" s="147"/>
      <c r="G1441" s="147">
        <v>13366</v>
      </c>
      <c r="H1441" s="147"/>
      <c r="I1441" s="147"/>
      <c r="J1441" s="133">
        <v>3386</v>
      </c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7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7"/>
        <v>3184</v>
      </c>
      <c r="F1443" s="147"/>
      <c r="G1443" s="147">
        <v>2540</v>
      </c>
      <c r="H1443" s="147"/>
      <c r="I1443" s="147"/>
      <c r="J1443" s="133">
        <v>644</v>
      </c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1"/>
        <v>55035.5</v>
      </c>
      <c r="F1444" s="147">
        <f t="shared" ref="F1444:M1444" si="319">F1445+F1455</f>
        <v>0</v>
      </c>
      <c r="G1444" s="147">
        <f t="shared" si="319"/>
        <v>24121</v>
      </c>
      <c r="H1444" s="147">
        <f t="shared" si="319"/>
        <v>11882</v>
      </c>
      <c r="I1444" s="147">
        <f t="shared" si="319"/>
        <v>14538.5</v>
      </c>
      <c r="J1444" s="148">
        <f t="shared" si="319"/>
        <v>4494</v>
      </c>
      <c r="K1444" s="348">
        <f t="shared" si="319"/>
        <v>0</v>
      </c>
      <c r="L1444" s="348">
        <f t="shared" si="319"/>
        <v>0</v>
      </c>
      <c r="M1444" s="348">
        <f t="shared" si="319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1"/>
        <v>55035.5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14538.5</v>
      </c>
      <c r="J1445" s="148">
        <f>J1446+J1451+J1453</f>
        <v>4494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1"/>
        <v>46869.5</v>
      </c>
      <c r="F1446" s="147">
        <f t="shared" ref="F1446:M1446" si="320">F1447+F1448+F1449+F1450</f>
        <v>0</v>
      </c>
      <c r="G1446" s="147">
        <f t="shared" si="320"/>
        <v>16611</v>
      </c>
      <c r="H1446" s="147">
        <f t="shared" si="320"/>
        <v>11414</v>
      </c>
      <c r="I1446" s="147">
        <f t="shared" si="320"/>
        <v>14460.5</v>
      </c>
      <c r="J1446" s="148">
        <f t="shared" si="320"/>
        <v>4384</v>
      </c>
      <c r="K1446" s="348">
        <f t="shared" si="320"/>
        <v>0</v>
      </c>
      <c r="L1446" s="348">
        <f t="shared" si="320"/>
        <v>0</v>
      </c>
      <c r="M1446" s="348">
        <f t="shared" si="320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1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1"/>
        <v>22454.5</v>
      </c>
      <c r="F1448" s="147"/>
      <c r="G1448" s="147">
        <v>2385</v>
      </c>
      <c r="H1448" s="147">
        <f>1188+47+297</f>
        <v>1532</v>
      </c>
      <c r="I1448" s="147">
        <f>922+1667+6391+50+5061+68.5</f>
        <v>14159.5</v>
      </c>
      <c r="J1448" s="133">
        <f>1988-110+6391-6391+2500</f>
        <v>4378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1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1"/>
        <v>5070</v>
      </c>
      <c r="F1450" s="147"/>
      <c r="G1450" s="147">
        <f>1540+356+27</f>
        <v>1923</v>
      </c>
      <c r="H1450" s="147">
        <f>320+105+416+1999</f>
        <v>2840</v>
      </c>
      <c r="I1450" s="147">
        <f>208+12+40+64+280-303</f>
        <v>301</v>
      </c>
      <c r="J1450" s="318">
        <v>6</v>
      </c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1"/>
        <v>0</v>
      </c>
      <c r="F1451" s="147">
        <f t="shared" ref="F1451:M1451" si="321">F1452</f>
        <v>0</v>
      </c>
      <c r="G1451" s="147"/>
      <c r="H1451" s="147"/>
      <c r="I1451" s="147"/>
      <c r="J1451" s="148"/>
      <c r="K1451" s="348">
        <f t="shared" si="321"/>
        <v>0</v>
      </c>
      <c r="L1451" s="348">
        <f t="shared" si="321"/>
        <v>0</v>
      </c>
      <c r="M1451" s="348">
        <f t="shared" si="321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1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1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1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1"/>
        <v>0</v>
      </c>
      <c r="F1455" s="147">
        <f t="shared" ref="F1455:M1456" si="322">F1456</f>
        <v>0</v>
      </c>
      <c r="G1455" s="147">
        <f t="shared" si="322"/>
        <v>0</v>
      </c>
      <c r="H1455" s="147">
        <f t="shared" si="322"/>
        <v>0</v>
      </c>
      <c r="I1455" s="147">
        <f t="shared" si="322"/>
        <v>0</v>
      </c>
      <c r="J1455" s="148">
        <f t="shared" si="322"/>
        <v>0</v>
      </c>
      <c r="K1455" s="348">
        <f t="shared" si="322"/>
        <v>0</v>
      </c>
      <c r="L1455" s="348">
        <f t="shared" si="322"/>
        <v>0</v>
      </c>
      <c r="M1455" s="348">
        <f t="shared" si="322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1"/>
        <v>0</v>
      </c>
      <c r="F1456" s="147">
        <f t="shared" si="322"/>
        <v>0</v>
      </c>
      <c r="G1456" s="147">
        <f t="shared" si="322"/>
        <v>0</v>
      </c>
      <c r="H1456" s="147">
        <f t="shared" si="322"/>
        <v>0</v>
      </c>
      <c r="I1456" s="147">
        <f t="shared" si="322"/>
        <v>0</v>
      </c>
      <c r="J1456" s="148">
        <f t="shared" si="322"/>
        <v>0</v>
      </c>
      <c r="K1456" s="348">
        <f t="shared" si="322"/>
        <v>0</v>
      </c>
      <c r="L1456" s="348">
        <f t="shared" si="322"/>
        <v>0</v>
      </c>
      <c r="M1456" s="348">
        <f t="shared" si="322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1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1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1"/>
        <v>0</v>
      </c>
      <c r="F1459" s="147">
        <f t="shared" ref="F1459:M1459" si="323">F1460</f>
        <v>0</v>
      </c>
      <c r="G1459" s="147">
        <f t="shared" si="323"/>
        <v>0</v>
      </c>
      <c r="H1459" s="147">
        <f t="shared" si="323"/>
        <v>0</v>
      </c>
      <c r="I1459" s="147">
        <f t="shared" si="323"/>
        <v>0</v>
      </c>
      <c r="J1459" s="148">
        <f t="shared" si="323"/>
        <v>0</v>
      </c>
      <c r="K1459" s="348">
        <f t="shared" si="323"/>
        <v>0</v>
      </c>
      <c r="L1459" s="348">
        <f t="shared" si="323"/>
        <v>0</v>
      </c>
      <c r="M1459" s="348">
        <f t="shared" si="323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1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75021.5</v>
      </c>
      <c r="F1462" s="147">
        <f>F1463</f>
        <v>0</v>
      </c>
      <c r="G1462" s="147">
        <f t="shared" ref="G1462:M1462" si="324">G1463</f>
        <v>40053</v>
      </c>
      <c r="H1462" s="147">
        <f t="shared" si="324"/>
        <v>11906</v>
      </c>
      <c r="I1462" s="147">
        <f t="shared" si="324"/>
        <v>14538.5</v>
      </c>
      <c r="J1462" s="148">
        <f t="shared" si="324"/>
        <v>8524</v>
      </c>
      <c r="K1462" s="348">
        <f t="shared" si="324"/>
        <v>0</v>
      </c>
      <c r="L1462" s="348">
        <f t="shared" si="324"/>
        <v>0</v>
      </c>
      <c r="M1462" s="348">
        <f t="shared" si="324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75021.5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1000+1667+6391+258+5113+64+45.5</f>
        <v>14538.5</v>
      </c>
      <c r="J1463" s="133">
        <f>1988+6391-6391+4036+2500</f>
        <v>8524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561" t="s">
        <v>588</v>
      </c>
      <c r="B1467" s="562"/>
      <c r="C1467" s="563"/>
      <c r="D1467" s="224" t="s">
        <v>263</v>
      </c>
      <c r="E1467" s="272">
        <f>G1467+H1467+I1467+J1467</f>
        <v>60220.38</v>
      </c>
      <c r="F1467" s="132"/>
      <c r="G1467" s="132">
        <f>G1468</f>
        <v>52729</v>
      </c>
      <c r="H1467" s="132">
        <f t="shared" ref="H1467:M1467" si="325">H1468</f>
        <v>0</v>
      </c>
      <c r="I1467" s="132">
        <f t="shared" si="325"/>
        <v>7491.38</v>
      </c>
      <c r="J1467" s="132">
        <f t="shared" si="325"/>
        <v>0</v>
      </c>
      <c r="K1467" s="132">
        <f t="shared" si="325"/>
        <v>0</v>
      </c>
      <c r="L1467" s="132">
        <f t="shared" si="325"/>
        <v>0</v>
      </c>
      <c r="M1467" s="132">
        <f t="shared" si="325"/>
        <v>0</v>
      </c>
    </row>
    <row r="1468" spans="1:14" s="72" customFormat="1">
      <c r="A1468" s="557" t="s">
        <v>473</v>
      </c>
      <c r="B1468" s="558"/>
      <c r="C1468" s="558"/>
      <c r="D1468" s="140"/>
      <c r="E1468" s="273">
        <f t="shared" ref="E1468:M1468" si="326">E1469+E1515</f>
        <v>60220.38</v>
      </c>
      <c r="F1468" s="273">
        <f t="shared" si="326"/>
        <v>0</v>
      </c>
      <c r="G1468" s="273">
        <f t="shared" si="326"/>
        <v>52729</v>
      </c>
      <c r="H1468" s="273">
        <f t="shared" si="326"/>
        <v>0</v>
      </c>
      <c r="I1468" s="273">
        <f t="shared" si="326"/>
        <v>7491.38</v>
      </c>
      <c r="J1468" s="273">
        <f t="shared" si="326"/>
        <v>0</v>
      </c>
      <c r="K1468" s="273">
        <f t="shared" si="326"/>
        <v>0</v>
      </c>
      <c r="L1468" s="273">
        <f t="shared" si="326"/>
        <v>0</v>
      </c>
      <c r="M1468" s="273">
        <f t="shared" si="326"/>
        <v>0</v>
      </c>
      <c r="N1468" s="87"/>
    </row>
    <row r="1469" spans="1:14" s="72" customFormat="1">
      <c r="A1469" s="493"/>
      <c r="B1469" s="559" t="s">
        <v>609</v>
      </c>
      <c r="C1469" s="560"/>
      <c r="D1469" s="140"/>
      <c r="E1469" s="273">
        <f t="shared" ref="E1469:M1469" si="327">E1494+E1511</f>
        <v>0</v>
      </c>
      <c r="F1469" s="273">
        <f t="shared" si="327"/>
        <v>0</v>
      </c>
      <c r="G1469" s="273">
        <f t="shared" si="327"/>
        <v>0</v>
      </c>
      <c r="H1469" s="273">
        <f t="shared" si="327"/>
        <v>0</v>
      </c>
      <c r="I1469" s="273">
        <f t="shared" si="327"/>
        <v>0</v>
      </c>
      <c r="J1469" s="273">
        <f t="shared" si="327"/>
        <v>0</v>
      </c>
      <c r="K1469" s="273">
        <f t="shared" si="327"/>
        <v>0</v>
      </c>
      <c r="L1469" s="273">
        <f t="shared" si="327"/>
        <v>0</v>
      </c>
      <c r="M1469" s="273">
        <f t="shared" si="327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8">G1470+H1470+I1470+J1470</f>
        <v>0</v>
      </c>
      <c r="F1470" s="147">
        <f t="shared" ref="F1470:M1470" si="329">F1471</f>
        <v>0</v>
      </c>
      <c r="G1470" s="147">
        <f t="shared" si="329"/>
        <v>0</v>
      </c>
      <c r="H1470" s="147">
        <f t="shared" si="329"/>
        <v>0</v>
      </c>
      <c r="I1470" s="147">
        <f t="shared" si="329"/>
        <v>0</v>
      </c>
      <c r="J1470" s="148">
        <f t="shared" si="329"/>
        <v>0</v>
      </c>
      <c r="K1470" s="348">
        <f t="shared" si="329"/>
        <v>0</v>
      </c>
      <c r="L1470" s="348">
        <f t="shared" si="329"/>
        <v>0</v>
      </c>
      <c r="M1470" s="348">
        <f t="shared" si="329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8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8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8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8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8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8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8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8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8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8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8"/>
        <v>0</v>
      </c>
      <c r="F1481" s="147">
        <f t="shared" ref="F1481:M1481" si="330">F1482</f>
        <v>0</v>
      </c>
      <c r="G1481" s="147">
        <f t="shared" si="330"/>
        <v>0</v>
      </c>
      <c r="H1481" s="147">
        <f t="shared" si="330"/>
        <v>0</v>
      </c>
      <c r="I1481" s="147">
        <f t="shared" si="330"/>
        <v>0</v>
      </c>
      <c r="J1481" s="148">
        <f t="shared" si="330"/>
        <v>0</v>
      </c>
      <c r="K1481" s="348">
        <f t="shared" si="330"/>
        <v>0</v>
      </c>
      <c r="L1481" s="348">
        <f t="shared" si="330"/>
        <v>0</v>
      </c>
      <c r="M1481" s="348">
        <f t="shared" si="330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8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8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8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8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8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8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8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8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8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8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8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8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571" t="s">
        <v>517</v>
      </c>
      <c r="C1494" s="572"/>
      <c r="D1494" s="451" t="s">
        <v>518</v>
      </c>
      <c r="E1494" s="272">
        <f t="shared" ref="E1494:M1494" si="331">E1506+E1509</f>
        <v>0</v>
      </c>
      <c r="F1494" s="272">
        <f t="shared" si="331"/>
        <v>0</v>
      </c>
      <c r="G1494" s="272">
        <f t="shared" si="331"/>
        <v>0</v>
      </c>
      <c r="H1494" s="272">
        <f t="shared" si="331"/>
        <v>0</v>
      </c>
      <c r="I1494" s="272">
        <f t="shared" si="331"/>
        <v>0</v>
      </c>
      <c r="J1494" s="272">
        <f t="shared" si="331"/>
        <v>0</v>
      </c>
      <c r="K1494" s="272">
        <f t="shared" si="331"/>
        <v>0</v>
      </c>
      <c r="L1494" s="272">
        <f t="shared" si="331"/>
        <v>0</v>
      </c>
      <c r="M1494" s="272">
        <f t="shared" si="331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8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8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8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8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8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8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8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8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8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8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8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2">E1507+E1508</f>
        <v>0</v>
      </c>
      <c r="F1506" s="272">
        <f t="shared" si="332"/>
        <v>0</v>
      </c>
      <c r="G1506" s="272">
        <f t="shared" si="332"/>
        <v>0</v>
      </c>
      <c r="H1506" s="272">
        <f t="shared" si="332"/>
        <v>0</v>
      </c>
      <c r="I1506" s="272">
        <f t="shared" si="332"/>
        <v>0</v>
      </c>
      <c r="J1506" s="272">
        <f t="shared" si="332"/>
        <v>0</v>
      </c>
      <c r="K1506" s="272">
        <f t="shared" si="332"/>
        <v>0</v>
      </c>
      <c r="L1506" s="272">
        <f t="shared" si="332"/>
        <v>0</v>
      </c>
      <c r="M1506" s="272">
        <f t="shared" si="332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573" t="s">
        <v>692</v>
      </c>
      <c r="C1511" s="574"/>
      <c r="D1511" s="449" t="s">
        <v>666</v>
      </c>
      <c r="E1511" s="272">
        <f t="shared" ref="E1511:M1511" si="333">E1512</f>
        <v>0</v>
      </c>
      <c r="F1511" s="272">
        <f t="shared" si="333"/>
        <v>0</v>
      </c>
      <c r="G1511" s="272">
        <f t="shared" si="333"/>
        <v>0</v>
      </c>
      <c r="H1511" s="272">
        <f t="shared" si="333"/>
        <v>0</v>
      </c>
      <c r="I1511" s="272">
        <f t="shared" si="333"/>
        <v>0</v>
      </c>
      <c r="J1511" s="272">
        <f t="shared" si="333"/>
        <v>0</v>
      </c>
      <c r="K1511" s="272">
        <f t="shared" si="333"/>
        <v>0</v>
      </c>
      <c r="L1511" s="272">
        <f t="shared" si="333"/>
        <v>0</v>
      </c>
      <c r="M1511" s="272">
        <f t="shared" si="333"/>
        <v>0</v>
      </c>
      <c r="N1511" s="86"/>
    </row>
    <row r="1512" spans="1:14" s="11" customFormat="1" ht="27.75" customHeight="1">
      <c r="A1512" s="143"/>
      <c r="B1512" s="575" t="s">
        <v>535</v>
      </c>
      <c r="C1512" s="576"/>
      <c r="D1512" s="450" t="s">
        <v>693</v>
      </c>
      <c r="E1512" s="272">
        <f t="shared" ref="E1512:M1512" si="334">E1513+E1514</f>
        <v>0</v>
      </c>
      <c r="F1512" s="272">
        <f t="shared" si="334"/>
        <v>0</v>
      </c>
      <c r="G1512" s="272">
        <f t="shared" si="334"/>
        <v>0</v>
      </c>
      <c r="H1512" s="272">
        <f t="shared" si="334"/>
        <v>0</v>
      </c>
      <c r="I1512" s="272">
        <f t="shared" si="334"/>
        <v>0</v>
      </c>
      <c r="J1512" s="272">
        <f t="shared" si="334"/>
        <v>0</v>
      </c>
      <c r="K1512" s="272">
        <f t="shared" si="334"/>
        <v>0</v>
      </c>
      <c r="L1512" s="272">
        <f t="shared" si="334"/>
        <v>0</v>
      </c>
      <c r="M1512" s="272">
        <f t="shared" si="334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5">G1515+H1515+I1515+J1515</f>
        <v>60220.38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7491.38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5"/>
        <v>60220.38</v>
      </c>
      <c r="F1516" s="147">
        <f t="shared" ref="F1516:M1516" si="336">F1517+F1522+F1524</f>
        <v>0</v>
      </c>
      <c r="G1516" s="147">
        <f t="shared" si="336"/>
        <v>52729</v>
      </c>
      <c r="H1516" s="147">
        <f t="shared" si="336"/>
        <v>0</v>
      </c>
      <c r="I1516" s="147">
        <f t="shared" si="336"/>
        <v>7491.38</v>
      </c>
      <c r="J1516" s="148">
        <f t="shared" si="336"/>
        <v>0</v>
      </c>
      <c r="K1516" s="348">
        <f t="shared" si="336"/>
        <v>0</v>
      </c>
      <c r="L1516" s="348">
        <f t="shared" si="336"/>
        <v>0</v>
      </c>
      <c r="M1516" s="348">
        <f t="shared" si="336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5"/>
        <v>59831.38</v>
      </c>
      <c r="F1517" s="147">
        <f t="shared" ref="F1517:M1517" si="337">F1518+F1519+F1520+F1521</f>
        <v>0</v>
      </c>
      <c r="G1517" s="147">
        <f t="shared" si="337"/>
        <v>52340</v>
      </c>
      <c r="H1517" s="147">
        <f t="shared" si="337"/>
        <v>0</v>
      </c>
      <c r="I1517" s="147">
        <f t="shared" si="337"/>
        <v>7491.38</v>
      </c>
      <c r="J1517" s="148">
        <f t="shared" si="337"/>
        <v>0</v>
      </c>
      <c r="K1517" s="348">
        <f t="shared" si="337"/>
        <v>0</v>
      </c>
      <c r="L1517" s="348">
        <f t="shared" si="337"/>
        <v>0</v>
      </c>
      <c r="M1517" s="348">
        <f t="shared" si="337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5"/>
        <v>51069.38</v>
      </c>
      <c r="F1518" s="147"/>
      <c r="G1518" s="147">
        <v>43810</v>
      </c>
      <c r="H1518" s="147"/>
      <c r="I1518" s="147">
        <v>7259.38</v>
      </c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5"/>
        <v>7969</v>
      </c>
      <c r="F1519" s="147"/>
      <c r="G1519" s="147">
        <v>7833</v>
      </c>
      <c r="H1519" s="147"/>
      <c r="I1519" s="147">
        <f>104+32</f>
        <v>136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5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5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5"/>
        <v>0</v>
      </c>
      <c r="F1522" s="147">
        <f t="shared" ref="F1522:M1522" si="338">F1523</f>
        <v>0</v>
      </c>
      <c r="G1522" s="147"/>
      <c r="H1522" s="147"/>
      <c r="I1522" s="147"/>
      <c r="J1522" s="148"/>
      <c r="K1522" s="348">
        <f t="shared" si="338"/>
        <v>0</v>
      </c>
      <c r="L1522" s="348">
        <f t="shared" si="338"/>
        <v>0</v>
      </c>
      <c r="M1522" s="348">
        <f t="shared" si="338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5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5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5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5"/>
        <v>0</v>
      </c>
      <c r="F1526" s="147">
        <f t="shared" ref="F1526:M1527" si="339">F1527</f>
        <v>0</v>
      </c>
      <c r="G1526" s="147">
        <f t="shared" si="339"/>
        <v>0</v>
      </c>
      <c r="H1526" s="147">
        <f t="shared" si="339"/>
        <v>0</v>
      </c>
      <c r="I1526" s="147">
        <f t="shared" si="339"/>
        <v>0</v>
      </c>
      <c r="J1526" s="148">
        <f t="shared" si="339"/>
        <v>0</v>
      </c>
      <c r="K1526" s="348">
        <f t="shared" si="339"/>
        <v>0</v>
      </c>
      <c r="L1526" s="348">
        <f t="shared" si="339"/>
        <v>0</v>
      </c>
      <c r="M1526" s="348">
        <f t="shared" si="339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5"/>
        <v>0</v>
      </c>
      <c r="F1527" s="147">
        <f t="shared" si="339"/>
        <v>0</v>
      </c>
      <c r="G1527" s="147">
        <f t="shared" si="339"/>
        <v>0</v>
      </c>
      <c r="H1527" s="147">
        <f t="shared" si="339"/>
        <v>0</v>
      </c>
      <c r="I1527" s="147">
        <f t="shared" si="339"/>
        <v>0</v>
      </c>
      <c r="J1527" s="148">
        <f t="shared" si="339"/>
        <v>0</v>
      </c>
      <c r="K1527" s="348">
        <f t="shared" si="339"/>
        <v>0</v>
      </c>
      <c r="L1527" s="348">
        <f t="shared" si="339"/>
        <v>0</v>
      </c>
      <c r="M1527" s="348">
        <f t="shared" si="339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5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5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5"/>
        <v>0</v>
      </c>
      <c r="F1530" s="147">
        <f t="shared" ref="F1530:M1530" si="340">F1531</f>
        <v>0</v>
      </c>
      <c r="G1530" s="147">
        <f t="shared" si="340"/>
        <v>0</v>
      </c>
      <c r="H1530" s="147">
        <f t="shared" si="340"/>
        <v>0</v>
      </c>
      <c r="I1530" s="147">
        <f t="shared" si="340"/>
        <v>0</v>
      </c>
      <c r="J1530" s="148">
        <f t="shared" si="340"/>
        <v>0</v>
      </c>
      <c r="K1530" s="348">
        <f t="shared" si="340"/>
        <v>0</v>
      </c>
      <c r="L1530" s="348">
        <f t="shared" si="340"/>
        <v>0</v>
      </c>
      <c r="M1530" s="348">
        <f t="shared" si="340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5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5"/>
        <v>60220.38</v>
      </c>
      <c r="F1532" s="132">
        <f t="shared" ref="F1532:M1532" si="341">F1533+F1546</f>
        <v>0</v>
      </c>
      <c r="G1532" s="132">
        <f t="shared" si="341"/>
        <v>52729</v>
      </c>
      <c r="H1532" s="132">
        <f t="shared" si="341"/>
        <v>0</v>
      </c>
      <c r="I1532" s="132">
        <f t="shared" si="341"/>
        <v>7491.38</v>
      </c>
      <c r="J1532" s="133">
        <f t="shared" si="341"/>
        <v>0</v>
      </c>
      <c r="K1532" s="390">
        <f t="shared" si="341"/>
        <v>0</v>
      </c>
      <c r="L1532" s="390">
        <f t="shared" si="341"/>
        <v>0</v>
      </c>
      <c r="M1532" s="390">
        <f t="shared" si="341"/>
        <v>0</v>
      </c>
      <c r="N1532" s="86"/>
    </row>
    <row r="1533" spans="1:14" s="11" customFormat="1" ht="12.75" customHeight="1">
      <c r="A1533" s="212"/>
      <c r="B1533" s="566" t="s">
        <v>264</v>
      </c>
      <c r="C1533" s="566"/>
      <c r="D1533" s="225" t="s">
        <v>265</v>
      </c>
      <c r="E1533" s="117">
        <f t="shared" si="335"/>
        <v>60220.38</v>
      </c>
      <c r="F1533" s="132">
        <f t="shared" ref="F1533:M1533" si="342">SUM(F1534:F1543)</f>
        <v>0</v>
      </c>
      <c r="G1533" s="132">
        <f t="shared" si="342"/>
        <v>52729</v>
      </c>
      <c r="H1533" s="132">
        <f t="shared" si="342"/>
        <v>0</v>
      </c>
      <c r="I1533" s="132">
        <f t="shared" si="342"/>
        <v>7491.38</v>
      </c>
      <c r="J1533" s="133">
        <f t="shared" si="342"/>
        <v>0</v>
      </c>
      <c r="K1533" s="390">
        <f t="shared" si="342"/>
        <v>0</v>
      </c>
      <c r="L1533" s="390">
        <f t="shared" si="342"/>
        <v>0</v>
      </c>
      <c r="M1533" s="390">
        <f t="shared" si="342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5"/>
        <v>544</v>
      </c>
      <c r="F1534" s="132"/>
      <c r="G1534" s="132">
        <v>312</v>
      </c>
      <c r="H1534" s="132"/>
      <c r="I1534" s="132">
        <f>200+32</f>
        <v>232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5"/>
        <v>59676.38</v>
      </c>
      <c r="F1535" s="132"/>
      <c r="G1535" s="132">
        <v>52417</v>
      </c>
      <c r="H1535" s="132"/>
      <c r="I1535" s="132">
        <v>7259.38</v>
      </c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5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5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5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5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5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5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5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5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5"/>
        <v>0</v>
      </c>
      <c r="F1544" s="132">
        <f t="shared" ref="F1544:M1544" si="343">F1545</f>
        <v>0</v>
      </c>
      <c r="G1544" s="132">
        <f t="shared" si="343"/>
        <v>0</v>
      </c>
      <c r="H1544" s="132">
        <f t="shared" si="343"/>
        <v>0</v>
      </c>
      <c r="I1544" s="132">
        <f t="shared" si="343"/>
        <v>0</v>
      </c>
      <c r="J1544" s="132">
        <f t="shared" si="343"/>
        <v>0</v>
      </c>
      <c r="K1544" s="345">
        <f t="shared" si="343"/>
        <v>0</v>
      </c>
      <c r="L1544" s="345">
        <f t="shared" si="343"/>
        <v>0</v>
      </c>
      <c r="M1544" s="345">
        <f t="shared" si="343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5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5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561" t="s">
        <v>577</v>
      </c>
      <c r="B1547" s="562"/>
      <c r="C1547" s="563"/>
      <c r="D1547" s="224" t="s">
        <v>293</v>
      </c>
      <c r="E1547" s="272">
        <f t="shared" si="335"/>
        <v>4210</v>
      </c>
      <c r="F1547" s="132">
        <f>F1548</f>
        <v>0</v>
      </c>
      <c r="G1547" s="132">
        <f t="shared" ref="G1547:M1547" si="344">G1548</f>
        <v>1735</v>
      </c>
      <c r="H1547" s="132">
        <f t="shared" si="344"/>
        <v>305</v>
      </c>
      <c r="I1547" s="132">
        <f t="shared" si="344"/>
        <v>1020</v>
      </c>
      <c r="J1547" s="133">
        <f t="shared" si="344"/>
        <v>1150</v>
      </c>
      <c r="K1547" s="390">
        <f t="shared" si="344"/>
        <v>0</v>
      </c>
      <c r="L1547" s="390">
        <f t="shared" si="344"/>
        <v>0</v>
      </c>
      <c r="M1547" s="390">
        <f t="shared" si="344"/>
        <v>0</v>
      </c>
    </row>
    <row r="1548" spans="1:14" s="72" customFormat="1">
      <c r="A1548" s="557" t="s">
        <v>473</v>
      </c>
      <c r="B1548" s="558"/>
      <c r="C1548" s="558"/>
      <c r="D1548" s="140"/>
      <c r="E1548" s="273">
        <f t="shared" si="335"/>
        <v>4210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1020</v>
      </c>
      <c r="J1548" s="238">
        <f>J1550+J1587</f>
        <v>1150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3"/>
      <c r="B1549" s="559" t="s">
        <v>609</v>
      </c>
      <c r="C1549" s="560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5">G1550+H1550+I1550+J1550</f>
        <v>0</v>
      </c>
      <c r="F1550" s="147">
        <f t="shared" ref="F1550:M1550" si="346">F1551</f>
        <v>0</v>
      </c>
      <c r="G1550" s="147">
        <f t="shared" si="346"/>
        <v>0</v>
      </c>
      <c r="H1550" s="147">
        <f t="shared" si="346"/>
        <v>0</v>
      </c>
      <c r="I1550" s="147">
        <f t="shared" si="346"/>
        <v>0</v>
      </c>
      <c r="J1550" s="148">
        <f t="shared" si="346"/>
        <v>0</v>
      </c>
      <c r="K1550" s="348">
        <f t="shared" si="346"/>
        <v>0</v>
      </c>
      <c r="L1550" s="348">
        <f t="shared" si="346"/>
        <v>0</v>
      </c>
      <c r="M1550" s="348">
        <f t="shared" si="346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5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5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5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5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5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5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5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5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5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5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5"/>
        <v>0</v>
      </c>
      <c r="F1561" s="147">
        <f t="shared" ref="F1561:M1561" si="347">F1562</f>
        <v>0</v>
      </c>
      <c r="G1561" s="147">
        <f t="shared" si="347"/>
        <v>0</v>
      </c>
      <c r="H1561" s="147">
        <f t="shared" si="347"/>
        <v>0</v>
      </c>
      <c r="I1561" s="147">
        <f t="shared" si="347"/>
        <v>0</v>
      </c>
      <c r="J1561" s="148">
        <f t="shared" si="347"/>
        <v>0</v>
      </c>
      <c r="K1561" s="348">
        <f t="shared" si="347"/>
        <v>0</v>
      </c>
      <c r="L1561" s="348">
        <f t="shared" si="347"/>
        <v>0</v>
      </c>
      <c r="M1561" s="348">
        <f t="shared" si="347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5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5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5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5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5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5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5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5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5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5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5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5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5"/>
        <v>0</v>
      </c>
      <c r="F1574" s="147">
        <f t="shared" ref="F1574:M1574" si="348">F1575+F1576+F1577+F1578+F1579+F1580+F1581+F1582+F1583+F1584+F1585</f>
        <v>0</v>
      </c>
      <c r="G1574" s="147">
        <f t="shared" si="348"/>
        <v>0</v>
      </c>
      <c r="H1574" s="147">
        <f t="shared" si="348"/>
        <v>0</v>
      </c>
      <c r="I1574" s="147">
        <f t="shared" si="348"/>
        <v>0</v>
      </c>
      <c r="J1574" s="148">
        <f t="shared" si="348"/>
        <v>0</v>
      </c>
      <c r="K1574" s="348">
        <f t="shared" si="348"/>
        <v>0</v>
      </c>
      <c r="L1574" s="348">
        <f t="shared" si="348"/>
        <v>0</v>
      </c>
      <c r="M1574" s="348">
        <f t="shared" si="348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5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5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5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5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5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5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5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5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5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5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5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5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5"/>
        <v>4210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1020</v>
      </c>
      <c r="J1587" s="148">
        <f>J1588+J1598</f>
        <v>1150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5"/>
        <v>4210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1020</v>
      </c>
      <c r="J1588" s="148">
        <f>J1589+J1594+J1596</f>
        <v>1150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5"/>
        <v>4210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1020</v>
      </c>
      <c r="J1589" s="148">
        <f>J1590+J1591+J1592+J1593</f>
        <v>1150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5"/>
        <v>2500</v>
      </c>
      <c r="F1590" s="147"/>
      <c r="G1590" s="147">
        <v>500</v>
      </c>
      <c r="H1590" s="147"/>
      <c r="I1590" s="147">
        <v>1000</v>
      </c>
      <c r="J1590" s="133">
        <f>700+300</f>
        <v>1000</v>
      </c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5"/>
        <v>362</v>
      </c>
      <c r="F1591" s="147"/>
      <c r="G1591" s="147">
        <v>390</v>
      </c>
      <c r="H1591" s="147">
        <f>41-41</f>
        <v>0</v>
      </c>
      <c r="I1591" s="147">
        <f>-2-26</f>
        <v>-28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5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5"/>
        <v>1348</v>
      </c>
      <c r="F1593" s="147"/>
      <c r="G1593" s="147">
        <v>845</v>
      </c>
      <c r="H1593" s="147">
        <f>200+75+30</f>
        <v>305</v>
      </c>
      <c r="I1593" s="147">
        <f>2+46</f>
        <v>48</v>
      </c>
      <c r="J1593" s="318">
        <v>150</v>
      </c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5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5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5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5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5"/>
        <v>0</v>
      </c>
      <c r="F1598" s="147">
        <f t="shared" ref="F1598:M1599" si="349">F1599</f>
        <v>0</v>
      </c>
      <c r="G1598" s="147"/>
      <c r="H1598" s="147"/>
      <c r="I1598" s="147"/>
      <c r="J1598" s="148"/>
      <c r="K1598" s="348">
        <f t="shared" si="349"/>
        <v>0</v>
      </c>
      <c r="L1598" s="348">
        <f t="shared" si="349"/>
        <v>0</v>
      </c>
      <c r="M1598" s="348">
        <f t="shared" si="349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5"/>
        <v>0</v>
      </c>
      <c r="F1599" s="147">
        <f t="shared" si="349"/>
        <v>0</v>
      </c>
      <c r="G1599" s="147"/>
      <c r="H1599" s="147"/>
      <c r="I1599" s="147"/>
      <c r="J1599" s="148"/>
      <c r="K1599" s="348">
        <f t="shared" si="349"/>
        <v>0</v>
      </c>
      <c r="L1599" s="348">
        <f t="shared" si="349"/>
        <v>0</v>
      </c>
      <c r="M1599" s="348">
        <f t="shared" si="349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5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5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5"/>
        <v>0</v>
      </c>
      <c r="F1602" s="147">
        <f t="shared" ref="F1602:M1602" si="350">F1603</f>
        <v>0</v>
      </c>
      <c r="G1602" s="147">
        <f t="shared" si="350"/>
        <v>0</v>
      </c>
      <c r="H1602" s="147">
        <f t="shared" si="350"/>
        <v>0</v>
      </c>
      <c r="I1602" s="147">
        <f t="shared" si="350"/>
        <v>0</v>
      </c>
      <c r="J1602" s="148">
        <f t="shared" si="350"/>
        <v>0</v>
      </c>
      <c r="K1602" s="348">
        <f t="shared" si="350"/>
        <v>0</v>
      </c>
      <c r="L1602" s="348">
        <f t="shared" si="350"/>
        <v>0</v>
      </c>
      <c r="M1602" s="348">
        <f t="shared" si="350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5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5"/>
        <v>4210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1020</v>
      </c>
      <c r="J1604" s="132">
        <f>J1605+J1609</f>
        <v>1150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5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5"/>
        <v>0</v>
      </c>
      <c r="F1606" s="132">
        <f t="shared" ref="F1606:M1606" si="351">F1607</f>
        <v>0</v>
      </c>
      <c r="G1606" s="132">
        <f t="shared" si="351"/>
        <v>0</v>
      </c>
      <c r="H1606" s="132">
        <f t="shared" si="351"/>
        <v>0</v>
      </c>
      <c r="I1606" s="132">
        <f t="shared" si="351"/>
        <v>0</v>
      </c>
      <c r="J1606" s="133">
        <f t="shared" si="351"/>
        <v>0</v>
      </c>
      <c r="K1606" s="345">
        <f t="shared" si="351"/>
        <v>0</v>
      </c>
      <c r="L1606" s="345">
        <f t="shared" si="351"/>
        <v>0</v>
      </c>
      <c r="M1606" s="345">
        <f t="shared" si="351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5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5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5"/>
        <v>4210</v>
      </c>
      <c r="F1609" s="132"/>
      <c r="G1609" s="132">
        <v>1735</v>
      </c>
      <c r="H1609" s="132">
        <f>200+75+30</f>
        <v>305</v>
      </c>
      <c r="I1609" s="132">
        <f>1000+20</f>
        <v>1020</v>
      </c>
      <c r="J1609" s="133">
        <f>700+450</f>
        <v>1150</v>
      </c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5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567" t="s">
        <v>306</v>
      </c>
      <c r="B1611" s="567"/>
      <c r="C1611" s="567"/>
      <c r="D1611" s="251" t="s">
        <v>307</v>
      </c>
      <c r="E1611" s="270">
        <f t="shared" si="345"/>
        <v>0</v>
      </c>
      <c r="F1611" s="127">
        <f t="shared" ref="F1611:M1611" si="352">F1612+F1613</f>
        <v>0</v>
      </c>
      <c r="G1611" s="127">
        <f t="shared" si="352"/>
        <v>0</v>
      </c>
      <c r="H1611" s="127">
        <f t="shared" si="352"/>
        <v>0</v>
      </c>
      <c r="I1611" s="127">
        <f t="shared" si="352"/>
        <v>0</v>
      </c>
      <c r="J1611" s="128">
        <f t="shared" si="352"/>
        <v>0</v>
      </c>
      <c r="K1611" s="344">
        <f t="shared" si="352"/>
        <v>0</v>
      </c>
      <c r="L1611" s="344">
        <f t="shared" si="352"/>
        <v>0</v>
      </c>
      <c r="M1611" s="344">
        <f t="shared" si="352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5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5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8" t="s">
        <v>332</v>
      </c>
      <c r="B1614" s="569"/>
      <c r="C1614" s="570"/>
      <c r="D1614" s="216" t="s">
        <v>333</v>
      </c>
      <c r="E1614" s="270">
        <f>G1614+H1614+I1614+J1614</f>
        <v>0</v>
      </c>
      <c r="F1614" s="127">
        <f t="shared" ref="F1614:M1614" si="353">F1615+F1616+F1673+F1674</f>
        <v>0</v>
      </c>
      <c r="G1614" s="127">
        <f t="shared" si="353"/>
        <v>0</v>
      </c>
      <c r="H1614" s="127">
        <f t="shared" si="353"/>
        <v>0</v>
      </c>
      <c r="I1614" s="127">
        <f t="shared" si="353"/>
        <v>0</v>
      </c>
      <c r="J1614" s="128">
        <f t="shared" si="353"/>
        <v>0</v>
      </c>
      <c r="K1614" s="344">
        <f t="shared" si="353"/>
        <v>0</v>
      </c>
      <c r="L1614" s="344">
        <f t="shared" si="353"/>
        <v>0</v>
      </c>
      <c r="M1614" s="344">
        <f t="shared" si="353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4">F1617</f>
        <v>0</v>
      </c>
      <c r="G1616" s="132">
        <f t="shared" si="354"/>
        <v>0</v>
      </c>
      <c r="H1616" s="132">
        <f t="shared" si="354"/>
        <v>0</v>
      </c>
      <c r="I1616" s="132">
        <f t="shared" si="354"/>
        <v>0</v>
      </c>
      <c r="J1616" s="133">
        <f t="shared" si="354"/>
        <v>0</v>
      </c>
      <c r="K1616" s="345">
        <f t="shared" si="354"/>
        <v>0</v>
      </c>
      <c r="L1616" s="345">
        <f t="shared" si="354"/>
        <v>0</v>
      </c>
      <c r="M1616" s="345">
        <f t="shared" si="354"/>
        <v>0</v>
      </c>
    </row>
    <row r="1617" spans="1:14" s="72" customFormat="1" hidden="1">
      <c r="A1617" s="557" t="s">
        <v>473</v>
      </c>
      <c r="B1617" s="558"/>
      <c r="C1617" s="558"/>
      <c r="D1617" s="140"/>
      <c r="E1617" s="273">
        <f>G1617+H1617+I1617+J1617</f>
        <v>0</v>
      </c>
      <c r="F1617" s="183">
        <f t="shared" ref="F1617:M1617" si="355">F1619+F1630+F1643+F1656</f>
        <v>0</v>
      </c>
      <c r="G1617" s="183">
        <f t="shared" si="355"/>
        <v>0</v>
      </c>
      <c r="H1617" s="183">
        <f t="shared" si="355"/>
        <v>0</v>
      </c>
      <c r="I1617" s="183">
        <f t="shared" si="355"/>
        <v>0</v>
      </c>
      <c r="J1617" s="238">
        <f t="shared" si="355"/>
        <v>0</v>
      </c>
      <c r="K1617" s="356">
        <f t="shared" si="355"/>
        <v>0</v>
      </c>
      <c r="L1617" s="356">
        <f t="shared" si="355"/>
        <v>0</v>
      </c>
      <c r="M1617" s="356">
        <f t="shared" si="355"/>
        <v>0</v>
      </c>
      <c r="N1617" s="87"/>
    </row>
    <row r="1618" spans="1:14" s="72" customFormat="1" hidden="1">
      <c r="A1618" s="493"/>
      <c r="B1618" s="559" t="s">
        <v>609</v>
      </c>
      <c r="C1618" s="560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6">G1619+H1619+I1619+J1619</f>
        <v>0</v>
      </c>
      <c r="F1619" s="147">
        <f t="shared" ref="F1619:M1619" si="357">F1620</f>
        <v>0</v>
      </c>
      <c r="G1619" s="147">
        <f t="shared" si="357"/>
        <v>0</v>
      </c>
      <c r="H1619" s="147">
        <f t="shared" si="357"/>
        <v>0</v>
      </c>
      <c r="I1619" s="147">
        <f t="shared" si="357"/>
        <v>0</v>
      </c>
      <c r="J1619" s="148">
        <f t="shared" si="357"/>
        <v>0</v>
      </c>
      <c r="K1619" s="348">
        <f t="shared" si="357"/>
        <v>0</v>
      </c>
      <c r="L1619" s="348">
        <f t="shared" si="357"/>
        <v>0</v>
      </c>
      <c r="M1619" s="348">
        <f t="shared" si="357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6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6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6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6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6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6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6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6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6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6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6"/>
        <v>0</v>
      </c>
      <c r="F1630" s="147">
        <f t="shared" ref="F1630:M1630" si="358">F1631</f>
        <v>0</v>
      </c>
      <c r="G1630" s="147">
        <f t="shared" si="358"/>
        <v>0</v>
      </c>
      <c r="H1630" s="147">
        <f t="shared" si="358"/>
        <v>0</v>
      </c>
      <c r="I1630" s="147">
        <f t="shared" si="358"/>
        <v>0</v>
      </c>
      <c r="J1630" s="148">
        <f t="shared" si="358"/>
        <v>0</v>
      </c>
      <c r="K1630" s="348">
        <f t="shared" si="358"/>
        <v>0</v>
      </c>
      <c r="L1630" s="348">
        <f t="shared" si="358"/>
        <v>0</v>
      </c>
      <c r="M1630" s="348">
        <f t="shared" si="358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6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6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6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6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6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6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6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6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6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6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6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6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6"/>
        <v>0</v>
      </c>
      <c r="F1643" s="147">
        <f t="shared" ref="F1643:M1643" si="359">F1644+F1645+F1646+F1647+F1648+F1649+F1650+F1651+F1652+F1653+F1654</f>
        <v>0</v>
      </c>
      <c r="G1643" s="147">
        <f t="shared" si="359"/>
        <v>0</v>
      </c>
      <c r="H1643" s="147">
        <f t="shared" si="359"/>
        <v>0</v>
      </c>
      <c r="I1643" s="147">
        <f t="shared" si="359"/>
        <v>0</v>
      </c>
      <c r="J1643" s="148">
        <f t="shared" si="359"/>
        <v>0</v>
      </c>
      <c r="K1643" s="348">
        <f t="shared" si="359"/>
        <v>0</v>
      </c>
      <c r="L1643" s="348">
        <f t="shared" si="359"/>
        <v>0</v>
      </c>
      <c r="M1643" s="348">
        <f t="shared" si="359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6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6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6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6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6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6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6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6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6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6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6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6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6"/>
        <v>0</v>
      </c>
      <c r="F1656" s="147">
        <f t="shared" ref="F1656:M1656" si="360">F1657+F1667</f>
        <v>0</v>
      </c>
      <c r="G1656" s="147">
        <f t="shared" si="360"/>
        <v>0</v>
      </c>
      <c r="H1656" s="147">
        <f t="shared" si="360"/>
        <v>0</v>
      </c>
      <c r="I1656" s="147">
        <f t="shared" si="360"/>
        <v>0</v>
      </c>
      <c r="J1656" s="148">
        <f t="shared" si="360"/>
        <v>0</v>
      </c>
      <c r="K1656" s="348">
        <f t="shared" si="360"/>
        <v>0</v>
      </c>
      <c r="L1656" s="348">
        <f t="shared" si="360"/>
        <v>0</v>
      </c>
      <c r="M1656" s="348">
        <f t="shared" si="360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6"/>
        <v>0</v>
      </c>
      <c r="F1657" s="147">
        <f t="shared" ref="F1657:M1657" si="361">F1658+F1663+F1665</f>
        <v>0</v>
      </c>
      <c r="G1657" s="147">
        <f t="shared" si="361"/>
        <v>0</v>
      </c>
      <c r="H1657" s="147">
        <f t="shared" si="361"/>
        <v>0</v>
      </c>
      <c r="I1657" s="147">
        <f t="shared" si="361"/>
        <v>0</v>
      </c>
      <c r="J1657" s="148">
        <f t="shared" si="361"/>
        <v>0</v>
      </c>
      <c r="K1657" s="348">
        <f t="shared" si="361"/>
        <v>0</v>
      </c>
      <c r="L1657" s="348">
        <f t="shared" si="361"/>
        <v>0</v>
      </c>
      <c r="M1657" s="348">
        <f t="shared" si="361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6"/>
        <v>0</v>
      </c>
      <c r="F1658" s="147">
        <f t="shared" ref="F1658:M1658" si="362">F1659+F1660+F1661+F1662</f>
        <v>0</v>
      </c>
      <c r="G1658" s="147">
        <f t="shared" si="362"/>
        <v>0</v>
      </c>
      <c r="H1658" s="147">
        <f t="shared" si="362"/>
        <v>0</v>
      </c>
      <c r="I1658" s="147">
        <f t="shared" si="362"/>
        <v>0</v>
      </c>
      <c r="J1658" s="148">
        <f t="shared" si="362"/>
        <v>0</v>
      </c>
      <c r="K1658" s="348">
        <f t="shared" si="362"/>
        <v>0</v>
      </c>
      <c r="L1658" s="348">
        <f t="shared" si="362"/>
        <v>0</v>
      </c>
      <c r="M1658" s="348">
        <f t="shared" si="362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6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6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6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6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6"/>
        <v>0</v>
      </c>
      <c r="F1663" s="147">
        <f t="shared" ref="F1663:M1663" si="363">F1664</f>
        <v>0</v>
      </c>
      <c r="G1663" s="147">
        <f t="shared" si="363"/>
        <v>0</v>
      </c>
      <c r="H1663" s="147">
        <f t="shared" si="363"/>
        <v>0</v>
      </c>
      <c r="I1663" s="147">
        <f t="shared" si="363"/>
        <v>0</v>
      </c>
      <c r="J1663" s="148">
        <f t="shared" si="363"/>
        <v>0</v>
      </c>
      <c r="K1663" s="348">
        <f t="shared" si="363"/>
        <v>0</v>
      </c>
      <c r="L1663" s="348">
        <f t="shared" si="363"/>
        <v>0</v>
      </c>
      <c r="M1663" s="348">
        <f t="shared" si="363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6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6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6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6"/>
        <v>0</v>
      </c>
      <c r="F1667" s="147">
        <f t="shared" ref="F1667:M1668" si="364">F1668</f>
        <v>0</v>
      </c>
      <c r="G1667" s="147">
        <f t="shared" si="364"/>
        <v>0</v>
      </c>
      <c r="H1667" s="147">
        <f t="shared" si="364"/>
        <v>0</v>
      </c>
      <c r="I1667" s="147">
        <f t="shared" si="364"/>
        <v>0</v>
      </c>
      <c r="J1667" s="148">
        <f t="shared" si="364"/>
        <v>0</v>
      </c>
      <c r="K1667" s="348">
        <f t="shared" si="364"/>
        <v>0</v>
      </c>
      <c r="L1667" s="348">
        <f t="shared" si="364"/>
        <v>0</v>
      </c>
      <c r="M1667" s="348">
        <f t="shared" si="364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6"/>
        <v>0</v>
      </c>
      <c r="F1668" s="147">
        <f t="shared" si="364"/>
        <v>0</v>
      </c>
      <c r="G1668" s="147">
        <f t="shared" si="364"/>
        <v>0</v>
      </c>
      <c r="H1668" s="147">
        <f t="shared" si="364"/>
        <v>0</v>
      </c>
      <c r="I1668" s="147">
        <f t="shared" si="364"/>
        <v>0</v>
      </c>
      <c r="J1668" s="148">
        <f t="shared" si="364"/>
        <v>0</v>
      </c>
      <c r="K1668" s="348">
        <f t="shared" si="364"/>
        <v>0</v>
      </c>
      <c r="L1668" s="348">
        <f t="shared" si="364"/>
        <v>0</v>
      </c>
      <c r="M1668" s="348">
        <f t="shared" si="364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6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6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6"/>
        <v>0</v>
      </c>
      <c r="F1671" s="147">
        <f t="shared" ref="F1671:M1671" si="365">F1672</f>
        <v>0</v>
      </c>
      <c r="G1671" s="147">
        <f t="shared" si="365"/>
        <v>0</v>
      </c>
      <c r="H1671" s="147">
        <f t="shared" si="365"/>
        <v>0</v>
      </c>
      <c r="I1671" s="147">
        <f t="shared" si="365"/>
        <v>0</v>
      </c>
      <c r="J1671" s="148">
        <f t="shared" si="365"/>
        <v>0</v>
      </c>
      <c r="K1671" s="348">
        <f t="shared" si="365"/>
        <v>0</v>
      </c>
      <c r="L1671" s="348">
        <f t="shared" si="365"/>
        <v>0</v>
      </c>
      <c r="M1671" s="348">
        <f t="shared" si="365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6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6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561" t="s">
        <v>583</v>
      </c>
      <c r="B1674" s="562"/>
      <c r="C1674" s="563"/>
      <c r="D1674" s="255" t="s">
        <v>349</v>
      </c>
      <c r="E1674" s="274">
        <f t="shared" ref="E1674:J1674" si="366">E1680</f>
        <v>0</v>
      </c>
      <c r="F1674" s="274">
        <f t="shared" si="366"/>
        <v>0</v>
      </c>
      <c r="G1674" s="274">
        <f t="shared" si="366"/>
        <v>0</v>
      </c>
      <c r="H1674" s="274">
        <f t="shared" si="366"/>
        <v>0</v>
      </c>
      <c r="I1674" s="274">
        <f t="shared" si="366"/>
        <v>0</v>
      </c>
      <c r="J1674" s="274">
        <f t="shared" si="366"/>
        <v>0</v>
      </c>
      <c r="K1674" s="345"/>
      <c r="L1674" s="349"/>
      <c r="M1674" s="349"/>
    </row>
    <row r="1675" spans="1:14" s="81" customFormat="1" ht="15.75" customHeight="1">
      <c r="A1675" s="557" t="s">
        <v>473</v>
      </c>
      <c r="B1675" s="558"/>
      <c r="C1675" s="558"/>
      <c r="D1675" s="255"/>
      <c r="E1675" s="274">
        <f t="shared" si="356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59" t="s">
        <v>609</v>
      </c>
      <c r="C1676" s="560"/>
      <c r="D1676" s="255"/>
      <c r="E1676" s="274">
        <f t="shared" si="356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6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6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6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7">E1681+E1689</f>
        <v>0</v>
      </c>
      <c r="F1680" s="274">
        <f t="shared" si="367"/>
        <v>0</v>
      </c>
      <c r="G1680" s="274">
        <f t="shared" si="367"/>
        <v>0</v>
      </c>
      <c r="H1680" s="274">
        <f t="shared" si="367"/>
        <v>0</v>
      </c>
      <c r="I1680" s="274">
        <f t="shared" si="367"/>
        <v>0</v>
      </c>
      <c r="J1680" s="274">
        <f t="shared" si="367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8">E1682+E1686+E1688</f>
        <v>0</v>
      </c>
      <c r="F1681" s="274">
        <f t="shared" si="368"/>
        <v>0</v>
      </c>
      <c r="G1681" s="274">
        <f t="shared" si="368"/>
        <v>0</v>
      </c>
      <c r="H1681" s="274">
        <f t="shared" si="368"/>
        <v>0</v>
      </c>
      <c r="I1681" s="274">
        <f t="shared" si="368"/>
        <v>0</v>
      </c>
      <c r="J1681" s="274">
        <f t="shared" si="368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9">E1683+E1684+E1685</f>
        <v>0</v>
      </c>
      <c r="F1682" s="274">
        <f t="shared" si="369"/>
        <v>0</v>
      </c>
      <c r="G1682" s="274">
        <f t="shared" si="369"/>
        <v>0</v>
      </c>
      <c r="H1682" s="274">
        <f t="shared" si="369"/>
        <v>0</v>
      </c>
      <c r="I1682" s="274">
        <f t="shared" si="369"/>
        <v>0</v>
      </c>
      <c r="J1682" s="274">
        <f t="shared" si="369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70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70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70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70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70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70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70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70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70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70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70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70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70"/>
        <v>-36173</v>
      </c>
      <c r="F1695" s="117"/>
      <c r="G1695" s="117">
        <f>'10-instituţii-ven 26 nov'!F207-'10 - inst. -chelt 26 nov'!G1331</f>
        <v>-32962</v>
      </c>
      <c r="H1695" s="117">
        <f>'10-instituţii-ven 26 nov'!G207-'10 - inst. -chelt 26 nov'!H1331</f>
        <v>-711</v>
      </c>
      <c r="I1695" s="117">
        <f>'10-instituţii-ven 26 nov'!H207-'10 - inst. -chelt 26 nov'!I1331</f>
        <v>0</v>
      </c>
      <c r="J1695" s="117">
        <f>'10-instituţii-ven 26 nov'!I207-'10 - inst. -chelt 26 nov'!J1331</f>
        <v>-2500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564" t="s">
        <v>592</v>
      </c>
      <c r="B1697" s="564"/>
      <c r="C1697" s="565" t="s">
        <v>354</v>
      </c>
      <c r="D1697" s="56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7"/>
      <c r="B1698" s="497"/>
      <c r="C1698" s="498"/>
      <c r="D1698" s="498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26 nov</vt:lpstr>
      <vt:lpstr>10 - inst. -chelt 26 nov</vt:lpstr>
      <vt:lpstr>'10 - inst. -chelt 26 nov'!Print_Area</vt:lpstr>
      <vt:lpstr>'10 - inst. -chelt 26 nov'!Print_Titles</vt:lpstr>
      <vt:lpstr>'10-instituţii-ven 26 nov'!Print_Titles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2024-11-27T08:25:41Z</cp:lastPrinted>
  <dcterms:created xsi:type="dcterms:W3CDTF">2011-02-07T11:22:33Z</dcterms:created>
  <dcterms:modified xsi:type="dcterms:W3CDTF">2024-12-02T06:44:37Z</dcterms:modified>
</cp:coreProperties>
</file>