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"/>
    </mc:Choice>
  </mc:AlternateContent>
  <bookViews>
    <workbookView xWindow="480" yWindow="105" windowWidth="22035" windowHeight="8505"/>
  </bookViews>
  <sheets>
    <sheet name="31 octombrie  " sheetId="159" r:id="rId1"/>
  </sheets>
  <definedNames>
    <definedName name="_xlnm.Print_Titles" localSheetId="0">'31 octombrie  '!$12:$21</definedName>
  </definedNames>
  <calcPr calcId="152511"/>
</workbook>
</file>

<file path=xl/calcChain.xml><?xml version="1.0" encoding="utf-8"?>
<calcChain xmlns="http://schemas.openxmlformats.org/spreadsheetml/2006/main">
  <c r="C154" i="159" l="1"/>
  <c r="C149" i="159"/>
  <c r="D154" i="159"/>
  <c r="D149" i="159"/>
  <c r="D199" i="159" l="1"/>
  <c r="I199" i="159" s="1"/>
  <c r="K199" i="159" s="1"/>
  <c r="D184" i="159"/>
  <c r="D144" i="159"/>
  <c r="D124" i="159"/>
  <c r="C199" i="159"/>
  <c r="C189" i="159"/>
  <c r="C144" i="159"/>
  <c r="C124" i="159"/>
  <c r="C104" i="159"/>
  <c r="H231" i="159"/>
  <c r="K227" i="159"/>
  <c r="I227" i="159"/>
  <c r="K226" i="159"/>
  <c r="I226" i="159"/>
  <c r="K225" i="159"/>
  <c r="I225" i="159"/>
  <c r="K224" i="159"/>
  <c r="I224" i="159"/>
  <c r="K223" i="159"/>
  <c r="I223" i="159"/>
  <c r="K222" i="159"/>
  <c r="I222" i="159"/>
  <c r="K221" i="159"/>
  <c r="I221" i="159"/>
  <c r="K220" i="159"/>
  <c r="I220" i="159"/>
  <c r="D219" i="159"/>
  <c r="C219" i="159"/>
  <c r="I219" i="159" s="1"/>
  <c r="K219" i="159" s="1"/>
  <c r="K218" i="159"/>
  <c r="I218" i="159"/>
  <c r="K217" i="159"/>
  <c r="I217" i="159"/>
  <c r="K216" i="159"/>
  <c r="I216" i="159"/>
  <c r="K215" i="159"/>
  <c r="I215" i="159"/>
  <c r="K214" i="159"/>
  <c r="I214" i="159"/>
  <c r="K213" i="159"/>
  <c r="I213" i="159"/>
  <c r="K212" i="159"/>
  <c r="I212" i="159"/>
  <c r="K211" i="159"/>
  <c r="I211" i="159"/>
  <c r="K210" i="159"/>
  <c r="I210" i="159"/>
  <c r="K209" i="159"/>
  <c r="I209" i="159"/>
  <c r="K208" i="159"/>
  <c r="I208" i="159"/>
  <c r="C207" i="159"/>
  <c r="I207" i="159" s="1"/>
  <c r="K207" i="159" s="1"/>
  <c r="I206" i="159"/>
  <c r="K206" i="159" s="1"/>
  <c r="C206" i="159"/>
  <c r="C205" i="159"/>
  <c r="I205" i="159" s="1"/>
  <c r="K205" i="159" s="1"/>
  <c r="I204" i="159"/>
  <c r="K204" i="159" s="1"/>
  <c r="C204" i="159"/>
  <c r="K202" i="159"/>
  <c r="I202" i="159"/>
  <c r="K201" i="159"/>
  <c r="I201" i="159"/>
  <c r="K200" i="159"/>
  <c r="C200" i="159"/>
  <c r="I200" i="159" s="1"/>
  <c r="I198" i="159"/>
  <c r="K198" i="159" s="1"/>
  <c r="I197" i="159"/>
  <c r="K197" i="159" s="1"/>
  <c r="I196" i="159"/>
  <c r="K196" i="159" s="1"/>
  <c r="I195" i="159"/>
  <c r="K195" i="159" s="1"/>
  <c r="I194" i="159"/>
  <c r="K194" i="159" s="1"/>
  <c r="D194" i="159"/>
  <c r="C194" i="159"/>
  <c r="I193" i="159"/>
  <c r="K193" i="159" s="1"/>
  <c r="I192" i="159"/>
  <c r="K192" i="159" s="1"/>
  <c r="I191" i="159"/>
  <c r="K191" i="159" s="1"/>
  <c r="I190" i="159"/>
  <c r="K190" i="159" s="1"/>
  <c r="I189" i="159"/>
  <c r="K189" i="159" s="1"/>
  <c r="K188" i="159"/>
  <c r="I188" i="159"/>
  <c r="K187" i="159"/>
  <c r="C187" i="159"/>
  <c r="I187" i="159" s="1"/>
  <c r="I186" i="159"/>
  <c r="K186" i="159" s="1"/>
  <c r="C186" i="159"/>
  <c r="C185" i="159"/>
  <c r="C184" i="159"/>
  <c r="I184" i="159" s="1"/>
  <c r="K184" i="159" s="1"/>
  <c r="I183" i="159"/>
  <c r="K183" i="159" s="1"/>
  <c r="I182" i="159"/>
  <c r="K182" i="159" s="1"/>
  <c r="I181" i="159"/>
  <c r="K181" i="159" s="1"/>
  <c r="I180" i="159"/>
  <c r="K180" i="159" s="1"/>
  <c r="I179" i="159"/>
  <c r="K179" i="159" s="1"/>
  <c r="I178" i="159"/>
  <c r="K178" i="159" s="1"/>
  <c r="J177" i="159"/>
  <c r="I177" i="159"/>
  <c r="K177" i="159" s="1"/>
  <c r="I176" i="159"/>
  <c r="J176" i="159" s="1"/>
  <c r="J146" i="159" s="1"/>
  <c r="J141" i="159" s="1"/>
  <c r="J131" i="159" s="1"/>
  <c r="J121" i="159" s="1"/>
  <c r="J26" i="159" s="1"/>
  <c r="J231" i="159" s="1"/>
  <c r="J175" i="159"/>
  <c r="I175" i="159"/>
  <c r="K175" i="159" s="1"/>
  <c r="I174" i="159"/>
  <c r="G174" i="159"/>
  <c r="C174" i="159"/>
  <c r="I173" i="159"/>
  <c r="I172" i="159"/>
  <c r="K172" i="159" s="1"/>
  <c r="I171" i="159"/>
  <c r="K171" i="159" s="1"/>
  <c r="I170" i="159"/>
  <c r="K170" i="159" s="1"/>
  <c r="I169" i="159"/>
  <c r="K169" i="159" s="1"/>
  <c r="I167" i="159"/>
  <c r="K167" i="159" s="1"/>
  <c r="I166" i="159"/>
  <c r="K166" i="159" s="1"/>
  <c r="I165" i="159"/>
  <c r="K165" i="159" s="1"/>
  <c r="I164" i="159"/>
  <c r="K164" i="159" s="1"/>
  <c r="I163" i="159"/>
  <c r="K163" i="159" s="1"/>
  <c r="I162" i="159"/>
  <c r="K162" i="159" s="1"/>
  <c r="I161" i="159"/>
  <c r="K161" i="159" s="1"/>
  <c r="I160" i="159"/>
  <c r="K160" i="159" s="1"/>
  <c r="I159" i="159"/>
  <c r="K159" i="159" s="1"/>
  <c r="I158" i="159"/>
  <c r="K158" i="159" s="1"/>
  <c r="I157" i="159"/>
  <c r="K157" i="159" s="1"/>
  <c r="I156" i="159"/>
  <c r="K156" i="159" s="1"/>
  <c r="I155" i="159"/>
  <c r="K155" i="159" s="1"/>
  <c r="I154" i="159"/>
  <c r="K154" i="159" s="1"/>
  <c r="I153" i="159"/>
  <c r="K153" i="159" s="1"/>
  <c r="I152" i="159"/>
  <c r="K152" i="159" s="1"/>
  <c r="I151" i="159"/>
  <c r="K151" i="159" s="1"/>
  <c r="I150" i="159"/>
  <c r="K150" i="159" s="1"/>
  <c r="I149" i="159"/>
  <c r="I148" i="159"/>
  <c r="K148" i="159" s="1"/>
  <c r="J147" i="159"/>
  <c r="H147" i="159"/>
  <c r="G147" i="159"/>
  <c r="F147" i="159"/>
  <c r="F142" i="159" s="1"/>
  <c r="E147" i="159"/>
  <c r="D147" i="159"/>
  <c r="D142" i="159" s="1"/>
  <c r="H146" i="159"/>
  <c r="G146" i="159"/>
  <c r="F146" i="159"/>
  <c r="E146" i="159"/>
  <c r="E141" i="159" s="1"/>
  <c r="D146" i="159"/>
  <c r="C146" i="159"/>
  <c r="J145" i="159"/>
  <c r="J140" i="159" s="1"/>
  <c r="J130" i="159" s="1"/>
  <c r="J120" i="159" s="1"/>
  <c r="H145" i="159"/>
  <c r="G145" i="159"/>
  <c r="F145" i="159"/>
  <c r="F140" i="159" s="1"/>
  <c r="E145" i="159"/>
  <c r="D145" i="159"/>
  <c r="D140" i="159" s="1"/>
  <c r="H144" i="159"/>
  <c r="G144" i="159"/>
  <c r="F144" i="159"/>
  <c r="E144" i="159"/>
  <c r="J142" i="159"/>
  <c r="J132" i="159" s="1"/>
  <c r="G142" i="159"/>
  <c r="E142" i="159"/>
  <c r="G141" i="159"/>
  <c r="F141" i="159"/>
  <c r="D141" i="159"/>
  <c r="C141" i="159"/>
  <c r="I141" i="159" s="1"/>
  <c r="K141" i="159" s="1"/>
  <c r="G140" i="159"/>
  <c r="E140" i="159"/>
  <c r="G139" i="159"/>
  <c r="F139" i="159"/>
  <c r="E139" i="159"/>
  <c r="I137" i="159"/>
  <c r="K137" i="159" s="1"/>
  <c r="C137" i="159"/>
  <c r="K136" i="159"/>
  <c r="C136" i="159"/>
  <c r="I136" i="159" s="1"/>
  <c r="I135" i="159"/>
  <c r="K135" i="159" s="1"/>
  <c r="C135" i="159"/>
  <c r="C134" i="159"/>
  <c r="I134" i="159" s="1"/>
  <c r="K134" i="159" s="1"/>
  <c r="K133" i="159"/>
  <c r="I132" i="159"/>
  <c r="K132" i="159" s="1"/>
  <c r="I131" i="159"/>
  <c r="I130" i="159"/>
  <c r="C130" i="159"/>
  <c r="D129" i="159"/>
  <c r="C129" i="159"/>
  <c r="I128" i="159"/>
  <c r="K128" i="159" s="1"/>
  <c r="I127" i="159"/>
  <c r="K127" i="159" s="1"/>
  <c r="C127" i="159"/>
  <c r="C126" i="159"/>
  <c r="I126" i="159" s="1"/>
  <c r="K126" i="159" s="1"/>
  <c r="I125" i="159"/>
  <c r="K125" i="159" s="1"/>
  <c r="C125" i="159"/>
  <c r="I124" i="159"/>
  <c r="K124" i="159" s="1"/>
  <c r="J122" i="159"/>
  <c r="D122" i="159"/>
  <c r="C122" i="159"/>
  <c r="I122" i="159" s="1"/>
  <c r="D121" i="159"/>
  <c r="C121" i="159"/>
  <c r="I121" i="159" s="1"/>
  <c r="K121" i="159" s="1"/>
  <c r="D120" i="159"/>
  <c r="C120" i="159"/>
  <c r="D119" i="159"/>
  <c r="I117" i="159"/>
  <c r="K117" i="159" s="1"/>
  <c r="I116" i="159"/>
  <c r="K116" i="159" s="1"/>
  <c r="I115" i="159"/>
  <c r="K115" i="159" s="1"/>
  <c r="I114" i="159"/>
  <c r="K114" i="159" s="1"/>
  <c r="G114" i="159"/>
  <c r="K113" i="159"/>
  <c r="I113" i="159"/>
  <c r="K112" i="159"/>
  <c r="I112" i="159"/>
  <c r="K111" i="159"/>
  <c r="I111" i="159"/>
  <c r="K110" i="159"/>
  <c r="I110" i="159"/>
  <c r="K109" i="159"/>
  <c r="I109" i="159"/>
  <c r="K108" i="159"/>
  <c r="I108" i="159"/>
  <c r="K107" i="159"/>
  <c r="I107" i="159"/>
  <c r="K106" i="159"/>
  <c r="I106" i="159"/>
  <c r="K105" i="159"/>
  <c r="I105" i="159"/>
  <c r="D104" i="159"/>
  <c r="K103" i="159"/>
  <c r="I103" i="159"/>
  <c r="K102" i="159"/>
  <c r="I102" i="159"/>
  <c r="K101" i="159"/>
  <c r="I101" i="159"/>
  <c r="K100" i="159"/>
  <c r="I100" i="159"/>
  <c r="K99" i="159"/>
  <c r="I99" i="159"/>
  <c r="K98" i="159"/>
  <c r="I98" i="159"/>
  <c r="K97" i="159"/>
  <c r="I97" i="159"/>
  <c r="K96" i="159"/>
  <c r="I96" i="159"/>
  <c r="K95" i="159"/>
  <c r="I95" i="159"/>
  <c r="K94" i="159"/>
  <c r="I94" i="159"/>
  <c r="K93" i="159"/>
  <c r="I93" i="159"/>
  <c r="K92" i="159"/>
  <c r="I92" i="159"/>
  <c r="K91" i="159"/>
  <c r="I91" i="159"/>
  <c r="K90" i="159"/>
  <c r="I90" i="159"/>
  <c r="K89" i="159"/>
  <c r="I89" i="159"/>
  <c r="K88" i="159"/>
  <c r="I88" i="159"/>
  <c r="K87" i="159"/>
  <c r="I87" i="159"/>
  <c r="K86" i="159"/>
  <c r="I86" i="159"/>
  <c r="K85" i="159"/>
  <c r="I85" i="159"/>
  <c r="K84" i="159"/>
  <c r="I84" i="159"/>
  <c r="K83" i="159"/>
  <c r="I83" i="159"/>
  <c r="K82" i="159"/>
  <c r="I82" i="159"/>
  <c r="K81" i="159"/>
  <c r="I81" i="159"/>
  <c r="K80" i="159"/>
  <c r="I80" i="159"/>
  <c r="C79" i="159"/>
  <c r="I78" i="159"/>
  <c r="K78" i="159" s="1"/>
  <c r="I77" i="159"/>
  <c r="K77" i="159" s="1"/>
  <c r="C77" i="159"/>
  <c r="C76" i="159"/>
  <c r="I75" i="159"/>
  <c r="K75" i="159" s="1"/>
  <c r="C75" i="159"/>
  <c r="I72" i="159"/>
  <c r="K72" i="159" s="1"/>
  <c r="I71" i="159"/>
  <c r="K71" i="159" s="1"/>
  <c r="I70" i="159"/>
  <c r="K70" i="159" s="1"/>
  <c r="I69" i="159"/>
  <c r="K69" i="159" s="1"/>
  <c r="I68" i="159"/>
  <c r="K68" i="159" s="1"/>
  <c r="I67" i="159"/>
  <c r="K67" i="159" s="1"/>
  <c r="I66" i="159"/>
  <c r="K66" i="159" s="1"/>
  <c r="I65" i="159"/>
  <c r="K65" i="159" s="1"/>
  <c r="I64" i="159"/>
  <c r="K64" i="159" s="1"/>
  <c r="I63" i="159"/>
  <c r="K63" i="159" s="1"/>
  <c r="I62" i="159"/>
  <c r="K62" i="159" s="1"/>
  <c r="I61" i="159"/>
  <c r="K61" i="159" s="1"/>
  <c r="I60" i="159"/>
  <c r="K60" i="159" s="1"/>
  <c r="I59" i="159"/>
  <c r="K59" i="159" s="1"/>
  <c r="C59" i="159"/>
  <c r="K58" i="159"/>
  <c r="I58" i="159"/>
  <c r="K57" i="159"/>
  <c r="I57" i="159"/>
  <c r="K56" i="159"/>
  <c r="I56" i="159"/>
  <c r="K55" i="159"/>
  <c r="I55" i="159"/>
  <c r="K54" i="159"/>
  <c r="I54" i="159"/>
  <c r="K53" i="159"/>
  <c r="I53" i="159"/>
  <c r="K52" i="159"/>
  <c r="C52" i="159"/>
  <c r="I52" i="159" s="1"/>
  <c r="I51" i="159"/>
  <c r="K51" i="159" s="1"/>
  <c r="C51" i="159"/>
  <c r="C50" i="159"/>
  <c r="I50" i="159" s="1"/>
  <c r="K50" i="159" s="1"/>
  <c r="I49" i="159"/>
  <c r="K49" i="159" s="1"/>
  <c r="C49" i="159"/>
  <c r="K48" i="159"/>
  <c r="I48" i="159"/>
  <c r="K47" i="159"/>
  <c r="I47" i="159"/>
  <c r="K46" i="159"/>
  <c r="I46" i="159"/>
  <c r="K45" i="159"/>
  <c r="I45" i="159"/>
  <c r="K44" i="159"/>
  <c r="I44" i="159"/>
  <c r="K43" i="159"/>
  <c r="I43" i="159"/>
  <c r="C42" i="159"/>
  <c r="I42" i="159" s="1"/>
  <c r="K42" i="159" s="1"/>
  <c r="I41" i="159"/>
  <c r="K41" i="159" s="1"/>
  <c r="C41" i="159"/>
  <c r="C40" i="159"/>
  <c r="I39" i="159"/>
  <c r="K39" i="159" s="1"/>
  <c r="C39" i="159"/>
  <c r="K38" i="159"/>
  <c r="C38" i="159"/>
  <c r="I38" i="159" s="1"/>
  <c r="I37" i="159"/>
  <c r="K37" i="159" s="1"/>
  <c r="D37" i="159"/>
  <c r="C37" i="159"/>
  <c r="C32" i="159" s="1"/>
  <c r="D36" i="159"/>
  <c r="D35" i="159"/>
  <c r="D34" i="159"/>
  <c r="J32" i="159"/>
  <c r="H32" i="159"/>
  <c r="H27" i="159" s="1"/>
  <c r="H232" i="159" s="1"/>
  <c r="G32" i="159"/>
  <c r="F32" i="159"/>
  <c r="F27" i="159" s="1"/>
  <c r="F232" i="159" s="1"/>
  <c r="E32" i="159"/>
  <c r="D32" i="159"/>
  <c r="D27" i="159" s="1"/>
  <c r="D232" i="159" s="1"/>
  <c r="J31" i="159"/>
  <c r="H31" i="159"/>
  <c r="G31" i="159"/>
  <c r="F31" i="159"/>
  <c r="E31" i="159"/>
  <c r="D31" i="159"/>
  <c r="J30" i="159"/>
  <c r="J25" i="159" s="1"/>
  <c r="J230" i="159" s="1"/>
  <c r="H30" i="159"/>
  <c r="G30" i="159"/>
  <c r="F30" i="159"/>
  <c r="E30" i="159"/>
  <c r="D30" i="159"/>
  <c r="J29" i="159"/>
  <c r="H29" i="159"/>
  <c r="G29" i="159"/>
  <c r="G24" i="159" s="1"/>
  <c r="G229" i="159" s="1"/>
  <c r="F29" i="159"/>
  <c r="E29" i="159"/>
  <c r="J27" i="159"/>
  <c r="J232" i="159" s="1"/>
  <c r="G27" i="159"/>
  <c r="G232" i="159" s="1"/>
  <c r="E27" i="159"/>
  <c r="H26" i="159"/>
  <c r="G26" i="159"/>
  <c r="G231" i="159" s="1"/>
  <c r="F26" i="159"/>
  <c r="F231" i="159" s="1"/>
  <c r="E26" i="159"/>
  <c r="D26" i="159"/>
  <c r="D231" i="159" s="1"/>
  <c r="H25" i="159"/>
  <c r="H230" i="159" s="1"/>
  <c r="G25" i="159"/>
  <c r="G230" i="159" s="1"/>
  <c r="F25" i="159"/>
  <c r="F230" i="159" s="1"/>
  <c r="E25" i="159"/>
  <c r="D25" i="159"/>
  <c r="D230" i="159" s="1"/>
  <c r="H24" i="159"/>
  <c r="H229" i="159" s="1"/>
  <c r="F24" i="159"/>
  <c r="F229" i="159" s="1"/>
  <c r="E24" i="159"/>
  <c r="E229" i="159" s="1"/>
  <c r="D139" i="159" l="1"/>
  <c r="C139" i="159"/>
  <c r="I139" i="159" s="1"/>
  <c r="K139" i="159" s="1"/>
  <c r="I185" i="159"/>
  <c r="K185" i="159" s="1"/>
  <c r="C145" i="159"/>
  <c r="C140" i="159" s="1"/>
  <c r="I140" i="159" s="1"/>
  <c r="K140" i="159" s="1"/>
  <c r="C36" i="159"/>
  <c r="I76" i="159"/>
  <c r="K76" i="159" s="1"/>
  <c r="C74" i="159"/>
  <c r="I79" i="159"/>
  <c r="K79" i="159" s="1"/>
  <c r="I120" i="159"/>
  <c r="K120" i="159" s="1"/>
  <c r="I129" i="159"/>
  <c r="K129" i="159" s="1"/>
  <c r="C119" i="159"/>
  <c r="I119" i="159" s="1"/>
  <c r="I144" i="159"/>
  <c r="K149" i="159"/>
  <c r="K174" i="159"/>
  <c r="J174" i="159"/>
  <c r="J144" i="159" s="1"/>
  <c r="J139" i="159" s="1"/>
  <c r="J129" i="159" s="1"/>
  <c r="J119" i="159" s="1"/>
  <c r="J24" i="159" s="1"/>
  <c r="J229" i="159" s="1"/>
  <c r="K173" i="159"/>
  <c r="K176" i="159"/>
  <c r="K122" i="159"/>
  <c r="K130" i="159"/>
  <c r="I32" i="159"/>
  <c r="K32" i="159" s="1"/>
  <c r="C27" i="159"/>
  <c r="C35" i="159"/>
  <c r="I40" i="159"/>
  <c r="K40" i="159" s="1"/>
  <c r="D29" i="159"/>
  <c r="D24" i="159" s="1"/>
  <c r="D229" i="159" s="1"/>
  <c r="I104" i="159"/>
  <c r="K104" i="159" s="1"/>
  <c r="K131" i="159"/>
  <c r="I146" i="159"/>
  <c r="K146" i="159" s="1"/>
  <c r="I147" i="159"/>
  <c r="K147" i="159" s="1"/>
  <c r="I145" i="159"/>
  <c r="K145" i="159" s="1"/>
  <c r="C147" i="159"/>
  <c r="C142" i="159" s="1"/>
  <c r="I142" i="159" s="1"/>
  <c r="K142" i="159" s="1"/>
  <c r="I27" i="159" l="1"/>
  <c r="K27" i="159" s="1"/>
  <c r="C232" i="159"/>
  <c r="I232" i="159" s="1"/>
  <c r="K232" i="159" s="1"/>
  <c r="I36" i="159"/>
  <c r="K36" i="159" s="1"/>
  <c r="C31" i="159"/>
  <c r="K144" i="159"/>
  <c r="C30" i="159"/>
  <c r="I35" i="159"/>
  <c r="K35" i="159" s="1"/>
  <c r="K119" i="159"/>
  <c r="I74" i="159"/>
  <c r="K74" i="159" s="1"/>
  <c r="C34" i="159"/>
  <c r="I34" i="159" l="1"/>
  <c r="K34" i="159" s="1"/>
  <c r="C29" i="159"/>
  <c r="I30" i="159"/>
  <c r="K30" i="159" s="1"/>
  <c r="C25" i="159"/>
  <c r="C26" i="159"/>
  <c r="I31" i="159"/>
  <c r="K31" i="159" s="1"/>
  <c r="I29" i="159" l="1"/>
  <c r="K29" i="159" s="1"/>
  <c r="C24" i="159"/>
  <c r="I25" i="159"/>
  <c r="K25" i="159" s="1"/>
  <c r="C230" i="159"/>
  <c r="I230" i="159" s="1"/>
  <c r="K230" i="159" s="1"/>
  <c r="I26" i="159"/>
  <c r="K26" i="159" s="1"/>
  <c r="C231" i="159"/>
  <c r="I231" i="159" s="1"/>
  <c r="K231" i="159" s="1"/>
  <c r="C229" i="159" l="1"/>
  <c r="I229" i="159" s="1"/>
  <c r="K229" i="159" s="1"/>
  <c r="I24" i="159"/>
  <c r="K24" i="159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<sst xmlns="http://schemas.openxmlformats.org/spreadsheetml/2006/main" count="293" uniqueCount="129">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</sst>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ySplit="22" topLeftCell="A131" activePane="bottomLeft" state="frozen"/>
      <selection pane="bottomLeft" activeCell="U144" sqref="U144"/>
    </sheetView>
  </sheetViews>
  <sheetFormatPr defaultRowHeight="15" x14ac:dyDescent="0.2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 x14ac:dyDescent="0.25">
      <c r="A1" s="53" t="s">
        <v>110</v>
      </c>
      <c r="B1" s="53"/>
      <c r="C1" s="53"/>
    </row>
    <row r="2" spans="1:17" x14ac:dyDescent="0.25">
      <c r="A2" s="53" t="s">
        <v>111</v>
      </c>
      <c r="B2" s="53"/>
      <c r="C2" s="53"/>
    </row>
    <row r="3" spans="1:17" x14ac:dyDescent="0.25">
      <c r="A3" t="s">
        <v>112</v>
      </c>
    </row>
    <row r="4" spans="1:17" x14ac:dyDescent="0.25">
      <c r="A4" s="52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124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 x14ac:dyDescent="0.25">
      <c r="A6" s="5" t="s">
        <v>125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 x14ac:dyDescent="0.25">
      <c r="A7" s="5" t="s">
        <v>126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 x14ac:dyDescent="0.25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 x14ac:dyDescent="0.25">
      <c r="A9" s="126" t="s">
        <v>122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7" x14ac:dyDescent="0.25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 x14ac:dyDescent="0.25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128</v>
      </c>
    </row>
    <row r="13" spans="1:17" ht="13.5" customHeight="1" x14ac:dyDescent="0.25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 x14ac:dyDescent="0.25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 x14ac:dyDescent="0.25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 x14ac:dyDescent="0.25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 x14ac:dyDescent="0.25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 x14ac:dyDescent="0.25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 x14ac:dyDescent="0.25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 x14ac:dyDescent="0.25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 x14ac:dyDescent="0.25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 x14ac:dyDescent="0.25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 x14ac:dyDescent="0.25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 x14ac:dyDescent="0.25">
      <c r="A24" s="34"/>
      <c r="B24" s="51" t="s">
        <v>105</v>
      </c>
      <c r="C24" s="36">
        <f>C29+C109+C114+C119+C134</f>
        <v>687119.15999999992</v>
      </c>
      <c r="D24" s="36">
        <f t="shared" ref="D24:J27" si="0">D29+D109+D114+D119+D134</f>
        <v>833272.98</v>
      </c>
      <c r="E24" s="36">
        <f t="shared" si="0"/>
        <v>0</v>
      </c>
      <c r="F24" s="36">
        <f t="shared" si="0"/>
        <v>0</v>
      </c>
      <c r="G24" s="36">
        <f t="shared" si="0"/>
        <v>60740</v>
      </c>
      <c r="H24" s="36">
        <f t="shared" si="0"/>
        <v>0</v>
      </c>
      <c r="I24" s="36">
        <f>C24+D24+F24+G24</f>
        <v>1581132.14</v>
      </c>
      <c r="J24" s="36">
        <f t="shared" si="0"/>
        <v>160516.38</v>
      </c>
      <c r="K24" s="36">
        <f>I24-J24</f>
        <v>1420615.7599999998</v>
      </c>
      <c r="M24" s="39"/>
    </row>
    <row r="25" spans="1:13" ht="18.75" customHeight="1" x14ac:dyDescent="0.25">
      <c r="A25" s="34"/>
      <c r="B25" s="51" t="s">
        <v>106</v>
      </c>
      <c r="C25" s="36">
        <f>C30+C110+C115+C120+C135</f>
        <v>658163</v>
      </c>
      <c r="D25" s="36">
        <f t="shared" si="0"/>
        <v>716986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1375149</v>
      </c>
      <c r="J25" s="36">
        <f t="shared" si="0"/>
        <v>67870</v>
      </c>
      <c r="K25" s="36">
        <f t="shared" ref="K25:K88" si="2">I25-J25</f>
        <v>1307279</v>
      </c>
      <c r="M25" s="39"/>
    </row>
    <row r="26" spans="1:13" ht="18.75" customHeight="1" x14ac:dyDescent="0.25">
      <c r="A26" s="34"/>
      <c r="B26" s="51" t="s">
        <v>107</v>
      </c>
      <c r="C26" s="36">
        <f>C31+C111+C116+C121+C136</f>
        <v>613652</v>
      </c>
      <c r="D26" s="36">
        <f t="shared" si="0"/>
        <v>717757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1331409</v>
      </c>
      <c r="J26" s="36">
        <f t="shared" si="0"/>
        <v>67870</v>
      </c>
      <c r="K26" s="36">
        <f t="shared" si="2"/>
        <v>1263539</v>
      </c>
      <c r="M26" s="39"/>
    </row>
    <row r="27" spans="1:13" ht="18.75" customHeight="1" x14ac:dyDescent="0.25">
      <c r="A27" s="34"/>
      <c r="B27" s="51" t="s">
        <v>108</v>
      </c>
      <c r="C27" s="36">
        <f>C32+C112+C117+C122+C137</f>
        <v>597493</v>
      </c>
      <c r="D27" s="36">
        <f t="shared" si="0"/>
        <v>719394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1316887</v>
      </c>
      <c r="J27" s="36">
        <f t="shared" si="0"/>
        <v>67870</v>
      </c>
      <c r="K27" s="36">
        <f t="shared" si="2"/>
        <v>1249017</v>
      </c>
      <c r="M27" s="39"/>
    </row>
    <row r="28" spans="1:13" ht="15" customHeight="1" x14ac:dyDescent="0.25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 x14ac:dyDescent="0.25">
      <c r="A29" s="58"/>
      <c r="B29" s="64" t="s">
        <v>105</v>
      </c>
      <c r="C29" s="60">
        <f t="shared" ref="C29:J32" si="3">C34+C104</f>
        <v>410264.36</v>
      </c>
      <c r="D29" s="60">
        <f t="shared" si="3"/>
        <v>415810.6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826074.96</v>
      </c>
      <c r="J29" s="60">
        <f t="shared" si="3"/>
        <v>0</v>
      </c>
      <c r="K29" s="36">
        <f t="shared" si="2"/>
        <v>826074.96</v>
      </c>
      <c r="M29" s="39"/>
    </row>
    <row r="30" spans="1:13" ht="15" customHeight="1" x14ac:dyDescent="0.25">
      <c r="A30" s="58"/>
      <c r="B30" s="64" t="s">
        <v>106</v>
      </c>
      <c r="C30" s="60">
        <f t="shared" si="3"/>
        <v>383339</v>
      </c>
      <c r="D30" s="60">
        <f t="shared" si="3"/>
        <v>435884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819223</v>
      </c>
      <c r="J30" s="60">
        <f t="shared" si="3"/>
        <v>0</v>
      </c>
      <c r="K30" s="36">
        <f t="shared" si="2"/>
        <v>819223</v>
      </c>
      <c r="M30" s="39"/>
    </row>
    <row r="31" spans="1:13" ht="15" customHeight="1" x14ac:dyDescent="0.25">
      <c r="A31" s="58"/>
      <c r="B31" s="64" t="s">
        <v>107</v>
      </c>
      <c r="C31" s="60">
        <f t="shared" si="3"/>
        <v>393896</v>
      </c>
      <c r="D31" s="60">
        <f t="shared" si="3"/>
        <v>437781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831677</v>
      </c>
      <c r="J31" s="60">
        <f t="shared" si="3"/>
        <v>0</v>
      </c>
      <c r="K31" s="36">
        <f t="shared" si="2"/>
        <v>831677</v>
      </c>
      <c r="M31" s="39"/>
    </row>
    <row r="32" spans="1:13" ht="15" customHeight="1" x14ac:dyDescent="0.25">
      <c r="A32" s="58"/>
      <c r="B32" s="64" t="s">
        <v>108</v>
      </c>
      <c r="C32" s="60">
        <f t="shared" si="3"/>
        <v>403440</v>
      </c>
      <c r="D32" s="60">
        <f t="shared" si="3"/>
        <v>438631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842071</v>
      </c>
      <c r="J32" s="60">
        <f t="shared" si="3"/>
        <v>0</v>
      </c>
      <c r="K32" s="36">
        <f t="shared" si="2"/>
        <v>842071</v>
      </c>
      <c r="M32" s="39"/>
    </row>
    <row r="33" spans="1:13" ht="15.75" customHeight="1" x14ac:dyDescent="0.25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 x14ac:dyDescent="0.25">
      <c r="A34" s="58"/>
      <c r="B34" s="64" t="s">
        <v>105</v>
      </c>
      <c r="C34" s="60">
        <f t="shared" ref="C34:D37" si="4">C39+C49+C64+C69+C74+C99</f>
        <v>398457.38</v>
      </c>
      <c r="D34" s="60">
        <f t="shared" si="4"/>
        <v>0</v>
      </c>
      <c r="E34" s="61"/>
      <c r="F34" s="62"/>
      <c r="G34" s="60"/>
      <c r="H34" s="61"/>
      <c r="I34" s="63">
        <f t="shared" si="1"/>
        <v>398457.38</v>
      </c>
      <c r="J34" s="60"/>
      <c r="K34" s="36">
        <f t="shared" si="2"/>
        <v>398457.38</v>
      </c>
      <c r="M34" s="39"/>
    </row>
    <row r="35" spans="1:13" ht="15.75" customHeight="1" x14ac:dyDescent="0.25">
      <c r="A35" s="58"/>
      <c r="B35" s="64" t="s">
        <v>106</v>
      </c>
      <c r="C35" s="60">
        <f t="shared" si="4"/>
        <v>370909</v>
      </c>
      <c r="D35" s="60">
        <f t="shared" si="4"/>
        <v>0</v>
      </c>
      <c r="E35" s="61"/>
      <c r="F35" s="62"/>
      <c r="G35" s="60"/>
      <c r="H35" s="61"/>
      <c r="I35" s="63">
        <f t="shared" si="1"/>
        <v>370909</v>
      </c>
      <c r="J35" s="60"/>
      <c r="K35" s="36">
        <f t="shared" si="2"/>
        <v>370909</v>
      </c>
      <c r="M35" s="39"/>
    </row>
    <row r="36" spans="1:13" ht="15.75" customHeight="1" x14ac:dyDescent="0.25">
      <c r="A36" s="58"/>
      <c r="B36" s="64" t="s">
        <v>107</v>
      </c>
      <c r="C36" s="60">
        <f t="shared" si="4"/>
        <v>380568</v>
      </c>
      <c r="D36" s="60">
        <f t="shared" si="4"/>
        <v>0</v>
      </c>
      <c r="E36" s="61"/>
      <c r="F36" s="62"/>
      <c r="G36" s="60"/>
      <c r="H36" s="61"/>
      <c r="I36" s="63">
        <f t="shared" si="1"/>
        <v>380568</v>
      </c>
      <c r="J36" s="60"/>
      <c r="K36" s="36">
        <f t="shared" si="2"/>
        <v>380568</v>
      </c>
      <c r="M36" s="39"/>
    </row>
    <row r="37" spans="1:13" ht="15.75" customHeight="1" x14ac:dyDescent="0.25">
      <c r="A37" s="58"/>
      <c r="B37" s="64" t="s">
        <v>108</v>
      </c>
      <c r="C37" s="60">
        <f t="shared" si="4"/>
        <v>390222</v>
      </c>
      <c r="D37" s="60">
        <f t="shared" si="4"/>
        <v>0</v>
      </c>
      <c r="E37" s="61"/>
      <c r="F37" s="62"/>
      <c r="G37" s="60"/>
      <c r="H37" s="61"/>
      <c r="I37" s="63">
        <f t="shared" si="1"/>
        <v>390222</v>
      </c>
      <c r="J37" s="60"/>
      <c r="K37" s="36">
        <f t="shared" si="2"/>
        <v>390222</v>
      </c>
      <c r="M37" s="39"/>
    </row>
    <row r="38" spans="1:13" ht="25.5" customHeight="1" x14ac:dyDescent="0.25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 x14ac:dyDescent="0.25">
      <c r="A39" s="65"/>
      <c r="B39" s="64" t="s">
        <v>105</v>
      </c>
      <c r="C39" s="60">
        <f t="shared" ref="C39:C42" si="5">C44</f>
        <v>2</v>
      </c>
      <c r="D39" s="60"/>
      <c r="E39" s="61"/>
      <c r="F39" s="60"/>
      <c r="G39" s="60"/>
      <c r="H39" s="61"/>
      <c r="I39" s="63">
        <f t="shared" si="1"/>
        <v>2</v>
      </c>
      <c r="J39" s="66"/>
      <c r="K39" s="36">
        <f t="shared" si="2"/>
        <v>2</v>
      </c>
      <c r="M39" s="39"/>
    </row>
    <row r="40" spans="1:13" ht="25.5" customHeight="1" x14ac:dyDescent="0.25">
      <c r="A40" s="65"/>
      <c r="B40" s="64" t="s">
        <v>106</v>
      </c>
      <c r="C40" s="60">
        <f t="shared" si="5"/>
        <v>2</v>
      </c>
      <c r="D40" s="60"/>
      <c r="E40" s="61"/>
      <c r="F40" s="60"/>
      <c r="G40" s="60"/>
      <c r="H40" s="61"/>
      <c r="I40" s="63">
        <f t="shared" si="1"/>
        <v>2</v>
      </c>
      <c r="J40" s="66"/>
      <c r="K40" s="36">
        <f t="shared" si="2"/>
        <v>2</v>
      </c>
      <c r="M40" s="39"/>
    </row>
    <row r="41" spans="1:13" ht="25.5" customHeight="1" x14ac:dyDescent="0.25">
      <c r="A41" s="65"/>
      <c r="B41" s="64" t="s">
        <v>107</v>
      </c>
      <c r="C41" s="60">
        <f t="shared" si="5"/>
        <v>2</v>
      </c>
      <c r="D41" s="60"/>
      <c r="E41" s="61"/>
      <c r="F41" s="60"/>
      <c r="G41" s="60"/>
      <c r="H41" s="61"/>
      <c r="I41" s="63">
        <f t="shared" si="1"/>
        <v>2</v>
      </c>
      <c r="J41" s="66"/>
      <c r="K41" s="36">
        <f t="shared" si="2"/>
        <v>2</v>
      </c>
      <c r="M41" s="39"/>
    </row>
    <row r="42" spans="1:13" ht="25.5" customHeight="1" x14ac:dyDescent="0.25">
      <c r="A42" s="65"/>
      <c r="B42" s="64" t="s">
        <v>108</v>
      </c>
      <c r="C42" s="60">
        <f t="shared" si="5"/>
        <v>2</v>
      </c>
      <c r="D42" s="60"/>
      <c r="E42" s="61"/>
      <c r="F42" s="60"/>
      <c r="G42" s="60"/>
      <c r="H42" s="61"/>
      <c r="I42" s="63">
        <f t="shared" si="1"/>
        <v>2</v>
      </c>
      <c r="J42" s="66"/>
      <c r="K42" s="36">
        <f t="shared" si="2"/>
        <v>2</v>
      </c>
      <c r="M42" s="39"/>
    </row>
    <row r="43" spans="1:13" ht="19.5" customHeight="1" x14ac:dyDescent="0.25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 x14ac:dyDescent="0.25">
      <c r="A44" s="67"/>
      <c r="B44" s="64" t="s">
        <v>105</v>
      </c>
      <c r="C44" s="66">
        <v>2</v>
      </c>
      <c r="D44" s="68"/>
      <c r="E44" s="69"/>
      <c r="F44" s="68"/>
      <c r="G44" s="68"/>
      <c r="H44" s="69"/>
      <c r="I44" s="63">
        <f t="shared" si="1"/>
        <v>2</v>
      </c>
      <c r="J44" s="66"/>
      <c r="K44" s="36">
        <f t="shared" si="2"/>
        <v>2</v>
      </c>
      <c r="M44" s="39"/>
    </row>
    <row r="45" spans="1:13" ht="19.5" customHeight="1" x14ac:dyDescent="0.25">
      <c r="A45" s="67"/>
      <c r="B45" s="64" t="s">
        <v>106</v>
      </c>
      <c r="C45" s="66">
        <v>2</v>
      </c>
      <c r="D45" s="68"/>
      <c r="E45" s="69"/>
      <c r="F45" s="68"/>
      <c r="G45" s="68"/>
      <c r="H45" s="69"/>
      <c r="I45" s="63">
        <f t="shared" si="1"/>
        <v>2</v>
      </c>
      <c r="J45" s="66"/>
      <c r="K45" s="36">
        <f t="shared" si="2"/>
        <v>2</v>
      </c>
      <c r="M45" s="39"/>
    </row>
    <row r="46" spans="1:13" ht="19.5" customHeight="1" x14ac:dyDescent="0.25">
      <c r="A46" s="67"/>
      <c r="B46" s="64" t="s">
        <v>107</v>
      </c>
      <c r="C46" s="66">
        <v>2</v>
      </c>
      <c r="D46" s="68"/>
      <c r="E46" s="69"/>
      <c r="F46" s="68"/>
      <c r="G46" s="68"/>
      <c r="H46" s="69"/>
      <c r="I46" s="63">
        <f t="shared" si="1"/>
        <v>2</v>
      </c>
      <c r="J46" s="66"/>
      <c r="K46" s="36">
        <f t="shared" si="2"/>
        <v>2</v>
      </c>
      <c r="M46" s="39"/>
    </row>
    <row r="47" spans="1:13" ht="19.5" customHeight="1" x14ac:dyDescent="0.25">
      <c r="A47" s="67"/>
      <c r="B47" s="64" t="s">
        <v>108</v>
      </c>
      <c r="C47" s="66">
        <v>2</v>
      </c>
      <c r="D47" s="68"/>
      <c r="E47" s="69"/>
      <c r="F47" s="68"/>
      <c r="G47" s="68"/>
      <c r="H47" s="69"/>
      <c r="I47" s="63">
        <f t="shared" si="1"/>
        <v>2</v>
      </c>
      <c r="J47" s="66"/>
      <c r="K47" s="36">
        <f t="shared" si="2"/>
        <v>2</v>
      </c>
      <c r="M47" s="39"/>
    </row>
    <row r="48" spans="1:13" ht="24" customHeight="1" x14ac:dyDescent="0.25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 x14ac:dyDescent="0.25">
      <c r="A49" s="65"/>
      <c r="B49" s="64" t="s">
        <v>105</v>
      </c>
      <c r="C49" s="66">
        <f>C54+C59</f>
        <v>160168.38</v>
      </c>
      <c r="D49" s="66"/>
      <c r="E49" s="70"/>
      <c r="F49" s="66"/>
      <c r="G49" s="66"/>
      <c r="H49" s="70"/>
      <c r="I49" s="63">
        <f t="shared" si="1"/>
        <v>160168.38</v>
      </c>
      <c r="J49" s="66"/>
      <c r="K49" s="36">
        <f t="shared" si="2"/>
        <v>160168.38</v>
      </c>
      <c r="M49" s="39"/>
    </row>
    <row r="50" spans="1:13" ht="24" customHeight="1" x14ac:dyDescent="0.25">
      <c r="A50" s="65"/>
      <c r="B50" s="64" t="s">
        <v>106</v>
      </c>
      <c r="C50" s="66">
        <f>C55+C60</f>
        <v>174654</v>
      </c>
      <c r="D50" s="66"/>
      <c r="E50" s="70"/>
      <c r="F50" s="66"/>
      <c r="G50" s="66"/>
      <c r="H50" s="70"/>
      <c r="I50" s="63">
        <f t="shared" si="1"/>
        <v>174654</v>
      </c>
      <c r="J50" s="66"/>
      <c r="K50" s="36">
        <f t="shared" si="2"/>
        <v>174654</v>
      </c>
      <c r="M50" s="39"/>
    </row>
    <row r="51" spans="1:13" ht="24" customHeight="1" x14ac:dyDescent="0.25">
      <c r="A51" s="65"/>
      <c r="B51" s="64" t="s">
        <v>107</v>
      </c>
      <c r="C51" s="66">
        <f>C56+C61</f>
        <v>184044</v>
      </c>
      <c r="D51" s="66"/>
      <c r="E51" s="70"/>
      <c r="F51" s="66"/>
      <c r="G51" s="66"/>
      <c r="H51" s="70"/>
      <c r="I51" s="63">
        <f t="shared" si="1"/>
        <v>184044</v>
      </c>
      <c r="J51" s="66"/>
      <c r="K51" s="36">
        <f t="shared" si="2"/>
        <v>184044</v>
      </c>
      <c r="M51" s="39"/>
    </row>
    <row r="52" spans="1:13" ht="24" customHeight="1" x14ac:dyDescent="0.25">
      <c r="A52" s="65"/>
      <c r="B52" s="64" t="s">
        <v>108</v>
      </c>
      <c r="C52" s="66">
        <f>C57+C62</f>
        <v>193434</v>
      </c>
      <c r="D52" s="66"/>
      <c r="E52" s="70"/>
      <c r="F52" s="66"/>
      <c r="G52" s="66"/>
      <c r="H52" s="70"/>
      <c r="I52" s="63">
        <f t="shared" si="1"/>
        <v>193434</v>
      </c>
      <c r="J52" s="66"/>
      <c r="K52" s="36">
        <f t="shared" si="2"/>
        <v>193434</v>
      </c>
      <c r="M52" s="39"/>
    </row>
    <row r="53" spans="1:13" ht="21.75" customHeight="1" x14ac:dyDescent="0.25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 x14ac:dyDescent="0.25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 x14ac:dyDescent="0.25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 x14ac:dyDescent="0.25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 x14ac:dyDescent="0.25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 x14ac:dyDescent="0.25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 x14ac:dyDescent="0.25">
      <c r="A59" s="73"/>
      <c r="B59" s="64" t="s">
        <v>105</v>
      </c>
      <c r="C59" s="66">
        <f>151809+8359.38</f>
        <v>160168.38</v>
      </c>
      <c r="D59" s="68"/>
      <c r="E59" s="69"/>
      <c r="F59" s="68"/>
      <c r="G59" s="68"/>
      <c r="H59" s="69"/>
      <c r="I59" s="63">
        <f t="shared" si="1"/>
        <v>160168.38</v>
      </c>
      <c r="J59" s="70"/>
      <c r="K59" s="36">
        <f t="shared" si="2"/>
        <v>160168.38</v>
      </c>
      <c r="M59" s="39"/>
    </row>
    <row r="60" spans="1:13" ht="15.75" customHeight="1" x14ac:dyDescent="0.25">
      <c r="A60" s="73"/>
      <c r="B60" s="64" t="s">
        <v>106</v>
      </c>
      <c r="C60" s="66">
        <v>174654</v>
      </c>
      <c r="D60" s="68"/>
      <c r="E60" s="69"/>
      <c r="F60" s="68"/>
      <c r="G60" s="68"/>
      <c r="H60" s="69"/>
      <c r="I60" s="63">
        <f t="shared" si="1"/>
        <v>174654</v>
      </c>
      <c r="J60" s="70"/>
      <c r="K60" s="36">
        <f t="shared" si="2"/>
        <v>174654</v>
      </c>
      <c r="M60" s="39"/>
    </row>
    <row r="61" spans="1:13" ht="19.5" customHeight="1" x14ac:dyDescent="0.25">
      <c r="A61" s="73"/>
      <c r="B61" s="64" t="s">
        <v>107</v>
      </c>
      <c r="C61" s="66">
        <v>184044</v>
      </c>
      <c r="D61" s="68"/>
      <c r="E61" s="69"/>
      <c r="F61" s="68"/>
      <c r="G61" s="68"/>
      <c r="H61" s="69"/>
      <c r="I61" s="63">
        <f t="shared" si="1"/>
        <v>184044</v>
      </c>
      <c r="J61" s="70"/>
      <c r="K61" s="36">
        <f t="shared" si="2"/>
        <v>184044</v>
      </c>
      <c r="M61" s="39"/>
    </row>
    <row r="62" spans="1:13" ht="16.5" customHeight="1" x14ac:dyDescent="0.25">
      <c r="A62" s="73"/>
      <c r="B62" s="64" t="s">
        <v>108</v>
      </c>
      <c r="C62" s="66">
        <v>193434</v>
      </c>
      <c r="D62" s="68"/>
      <c r="E62" s="69"/>
      <c r="F62" s="68"/>
      <c r="G62" s="68"/>
      <c r="H62" s="69"/>
      <c r="I62" s="63">
        <f t="shared" si="1"/>
        <v>193434</v>
      </c>
      <c r="J62" s="70"/>
      <c r="K62" s="36">
        <f t="shared" si="2"/>
        <v>193434</v>
      </c>
      <c r="M62" s="39"/>
    </row>
    <row r="63" spans="1:13" ht="11.25" customHeight="1" x14ac:dyDescent="0.25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 x14ac:dyDescent="0.25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 x14ac:dyDescent="0.25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 x14ac:dyDescent="0.25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 x14ac:dyDescent="0.25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 x14ac:dyDescent="0.25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 x14ac:dyDescent="0.25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 x14ac:dyDescent="0.25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 x14ac:dyDescent="0.25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 x14ac:dyDescent="0.25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 x14ac:dyDescent="0.25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 x14ac:dyDescent="0.25">
      <c r="A74" s="58"/>
      <c r="B74" s="64" t="s">
        <v>105</v>
      </c>
      <c r="C74" s="66">
        <f t="shared" ref="C74:C77" si="6">C79+C84+C89+C94</f>
        <v>238287</v>
      </c>
      <c r="D74" s="66"/>
      <c r="E74" s="70"/>
      <c r="F74" s="66"/>
      <c r="G74" s="66"/>
      <c r="H74" s="70"/>
      <c r="I74" s="63">
        <f t="shared" si="1"/>
        <v>238287</v>
      </c>
      <c r="J74" s="70"/>
      <c r="K74" s="36">
        <f t="shared" si="2"/>
        <v>238287</v>
      </c>
      <c r="M74" s="39"/>
    </row>
    <row r="75" spans="1:13" ht="12" customHeight="1" x14ac:dyDescent="0.25">
      <c r="A75" s="58"/>
      <c r="B75" s="64" t="s">
        <v>106</v>
      </c>
      <c r="C75" s="66">
        <f t="shared" si="6"/>
        <v>196253</v>
      </c>
      <c r="D75" s="66"/>
      <c r="E75" s="70"/>
      <c r="F75" s="66"/>
      <c r="G75" s="66"/>
      <c r="H75" s="70"/>
      <c r="I75" s="63">
        <f t="shared" si="1"/>
        <v>196253</v>
      </c>
      <c r="J75" s="70"/>
      <c r="K75" s="36">
        <f t="shared" si="2"/>
        <v>196253</v>
      </c>
      <c r="M75" s="39"/>
    </row>
    <row r="76" spans="1:13" ht="12" customHeight="1" x14ac:dyDescent="0.25">
      <c r="A76" s="58"/>
      <c r="B76" s="64" t="s">
        <v>107</v>
      </c>
      <c r="C76" s="66">
        <f t="shared" si="6"/>
        <v>196522</v>
      </c>
      <c r="D76" s="66"/>
      <c r="E76" s="70"/>
      <c r="F76" s="66"/>
      <c r="G76" s="66"/>
      <c r="H76" s="70"/>
      <c r="I76" s="63">
        <f t="shared" si="1"/>
        <v>196522</v>
      </c>
      <c r="J76" s="70"/>
      <c r="K76" s="36">
        <f t="shared" si="2"/>
        <v>196522</v>
      </c>
      <c r="M76" s="39"/>
    </row>
    <row r="77" spans="1:13" ht="12" customHeight="1" x14ac:dyDescent="0.25">
      <c r="A77" s="58"/>
      <c r="B77" s="64" t="s">
        <v>108</v>
      </c>
      <c r="C77" s="66">
        <f t="shared" si="6"/>
        <v>196786</v>
      </c>
      <c r="D77" s="66"/>
      <c r="E77" s="70"/>
      <c r="F77" s="66"/>
      <c r="G77" s="66"/>
      <c r="H77" s="70"/>
      <c r="I77" s="63">
        <f t="shared" si="1"/>
        <v>196786</v>
      </c>
      <c r="J77" s="70"/>
      <c r="K77" s="36">
        <f t="shared" si="2"/>
        <v>196786</v>
      </c>
      <c r="M77" s="39"/>
    </row>
    <row r="78" spans="1:13" ht="14.25" customHeight="1" x14ac:dyDescent="0.25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 x14ac:dyDescent="0.25">
      <c r="A79" s="67"/>
      <c r="B79" s="64" t="s">
        <v>105</v>
      </c>
      <c r="C79" s="60">
        <f>226555-10087+2919+15632</f>
        <v>235019</v>
      </c>
      <c r="D79" s="68"/>
      <c r="E79" s="69"/>
      <c r="F79" s="68"/>
      <c r="G79" s="68"/>
      <c r="H79" s="69"/>
      <c r="I79" s="63">
        <f t="shared" si="1"/>
        <v>235019</v>
      </c>
      <c r="J79" s="70"/>
      <c r="K79" s="36">
        <f t="shared" si="2"/>
        <v>235019</v>
      </c>
      <c r="M79" s="39"/>
    </row>
    <row r="80" spans="1:13" ht="14.25" customHeight="1" x14ac:dyDescent="0.25">
      <c r="A80" s="67"/>
      <c r="B80" s="64" t="s">
        <v>106</v>
      </c>
      <c r="C80" s="60">
        <v>192685</v>
      </c>
      <c r="D80" s="68"/>
      <c r="E80" s="69"/>
      <c r="F80" s="68"/>
      <c r="G80" s="68"/>
      <c r="H80" s="69"/>
      <c r="I80" s="63">
        <f t="shared" si="1"/>
        <v>192685</v>
      </c>
      <c r="J80" s="70"/>
      <c r="K80" s="36">
        <f t="shared" si="2"/>
        <v>192685</v>
      </c>
      <c r="M80" s="39"/>
    </row>
    <row r="81" spans="1:13" ht="14.25" customHeight="1" x14ac:dyDescent="0.25">
      <c r="A81" s="67"/>
      <c r="B81" s="64" t="s">
        <v>107</v>
      </c>
      <c r="C81" s="60">
        <v>192852</v>
      </c>
      <c r="D81" s="68"/>
      <c r="E81" s="69"/>
      <c r="F81" s="68"/>
      <c r="G81" s="68"/>
      <c r="H81" s="69"/>
      <c r="I81" s="63">
        <f t="shared" si="1"/>
        <v>192852</v>
      </c>
      <c r="J81" s="70"/>
      <c r="K81" s="36">
        <f t="shared" si="2"/>
        <v>192852</v>
      </c>
      <c r="M81" s="39"/>
    </row>
    <row r="82" spans="1:13" ht="14.25" customHeight="1" x14ac:dyDescent="0.25">
      <c r="A82" s="67"/>
      <c r="B82" s="64" t="s">
        <v>108</v>
      </c>
      <c r="C82" s="60">
        <v>193006</v>
      </c>
      <c r="D82" s="68"/>
      <c r="E82" s="69"/>
      <c r="F82" s="68"/>
      <c r="G82" s="68"/>
      <c r="H82" s="69"/>
      <c r="I82" s="63">
        <f t="shared" si="1"/>
        <v>193006</v>
      </c>
      <c r="J82" s="70"/>
      <c r="K82" s="36">
        <f t="shared" si="2"/>
        <v>193006</v>
      </c>
      <c r="M82" s="39"/>
    </row>
    <row r="83" spans="1:13" ht="24.75" customHeight="1" x14ac:dyDescent="0.25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 x14ac:dyDescent="0.25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 x14ac:dyDescent="0.25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 x14ac:dyDescent="0.25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 x14ac:dyDescent="0.25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 x14ac:dyDescent="0.25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 x14ac:dyDescent="0.25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 x14ac:dyDescent="0.25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 x14ac:dyDescent="0.25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 x14ac:dyDescent="0.25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 x14ac:dyDescent="0.25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 x14ac:dyDescent="0.25">
      <c r="A94" s="73"/>
      <c r="B94" s="64" t="s">
        <v>105</v>
      </c>
      <c r="C94" s="66">
        <v>3268</v>
      </c>
      <c r="D94" s="68"/>
      <c r="E94" s="69"/>
      <c r="F94" s="68"/>
      <c r="G94" s="68"/>
      <c r="H94" s="69"/>
      <c r="I94" s="63">
        <f t="shared" si="7"/>
        <v>3268</v>
      </c>
      <c r="J94" s="70"/>
      <c r="K94" s="36">
        <f t="shared" si="8"/>
        <v>3268</v>
      </c>
      <c r="M94" s="39"/>
    </row>
    <row r="95" spans="1:13" ht="21" customHeight="1" x14ac:dyDescent="0.25">
      <c r="A95" s="73"/>
      <c r="B95" s="64" t="s">
        <v>106</v>
      </c>
      <c r="C95" s="66">
        <v>3568</v>
      </c>
      <c r="D95" s="68"/>
      <c r="E95" s="69"/>
      <c r="F95" s="68"/>
      <c r="G95" s="68"/>
      <c r="H95" s="69"/>
      <c r="I95" s="63">
        <f t="shared" si="7"/>
        <v>3568</v>
      </c>
      <c r="J95" s="70"/>
      <c r="K95" s="36">
        <f t="shared" si="8"/>
        <v>3568</v>
      </c>
      <c r="M95" s="39"/>
    </row>
    <row r="96" spans="1:13" ht="21" customHeight="1" x14ac:dyDescent="0.25">
      <c r="A96" s="73"/>
      <c r="B96" s="64" t="s">
        <v>107</v>
      </c>
      <c r="C96" s="66">
        <v>3670</v>
      </c>
      <c r="D96" s="68"/>
      <c r="E96" s="69"/>
      <c r="F96" s="68"/>
      <c r="G96" s="68"/>
      <c r="H96" s="69"/>
      <c r="I96" s="63">
        <f t="shared" si="7"/>
        <v>3670</v>
      </c>
      <c r="J96" s="70"/>
      <c r="K96" s="36">
        <f t="shared" si="8"/>
        <v>3670</v>
      </c>
      <c r="M96" s="39"/>
    </row>
    <row r="97" spans="1:13" ht="18.75" customHeight="1" x14ac:dyDescent="0.25">
      <c r="A97" s="73"/>
      <c r="B97" s="64" t="s">
        <v>108</v>
      </c>
      <c r="C97" s="66">
        <v>3780</v>
      </c>
      <c r="D97" s="68"/>
      <c r="E97" s="69"/>
      <c r="F97" s="68"/>
      <c r="G97" s="68"/>
      <c r="H97" s="69"/>
      <c r="I97" s="63">
        <f t="shared" si="7"/>
        <v>3780</v>
      </c>
      <c r="J97" s="70"/>
      <c r="K97" s="36">
        <f t="shared" si="8"/>
        <v>3780</v>
      </c>
      <c r="M97" s="39"/>
    </row>
    <row r="98" spans="1:13" ht="12" customHeight="1" x14ac:dyDescent="0.25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 x14ac:dyDescent="0.25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 x14ac:dyDescent="0.25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 x14ac:dyDescent="0.25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 x14ac:dyDescent="0.25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 x14ac:dyDescent="0.25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 x14ac:dyDescent="0.25">
      <c r="A104" s="58"/>
      <c r="B104" s="64" t="s">
        <v>105</v>
      </c>
      <c r="C104" s="60">
        <f>11730+65+11.98</f>
        <v>11806.98</v>
      </c>
      <c r="D104" s="60">
        <f>410559+101+1+150+7+2+149+1257.5+3584.1</f>
        <v>415810.6</v>
      </c>
      <c r="E104" s="61"/>
      <c r="F104" s="68"/>
      <c r="G104" s="68"/>
      <c r="H104" s="61"/>
      <c r="I104" s="63">
        <f t="shared" si="7"/>
        <v>427617.57999999996</v>
      </c>
      <c r="J104" s="70"/>
      <c r="K104" s="36">
        <f t="shared" si="8"/>
        <v>427617.57999999996</v>
      </c>
      <c r="M104" s="39"/>
    </row>
    <row r="105" spans="1:13" ht="12.75" customHeight="1" x14ac:dyDescent="0.25">
      <c r="A105" s="58"/>
      <c r="B105" s="64" t="s">
        <v>106</v>
      </c>
      <c r="C105" s="60">
        <v>12430</v>
      </c>
      <c r="D105" s="60">
        <v>435884</v>
      </c>
      <c r="E105" s="61"/>
      <c r="F105" s="68"/>
      <c r="G105" s="68"/>
      <c r="H105" s="61"/>
      <c r="I105" s="63">
        <f t="shared" si="7"/>
        <v>448314</v>
      </c>
      <c r="J105" s="70"/>
      <c r="K105" s="36">
        <f t="shared" si="8"/>
        <v>448314</v>
      </c>
      <c r="M105" s="39"/>
    </row>
    <row r="106" spans="1:13" ht="12.75" customHeight="1" x14ac:dyDescent="0.25">
      <c r="A106" s="58"/>
      <c r="B106" s="64" t="s">
        <v>107</v>
      </c>
      <c r="C106" s="60">
        <v>13328</v>
      </c>
      <c r="D106" s="60">
        <v>437781</v>
      </c>
      <c r="E106" s="61"/>
      <c r="F106" s="68"/>
      <c r="G106" s="68"/>
      <c r="H106" s="61"/>
      <c r="I106" s="63">
        <f t="shared" si="7"/>
        <v>451109</v>
      </c>
      <c r="J106" s="70"/>
      <c r="K106" s="36">
        <f t="shared" si="8"/>
        <v>451109</v>
      </c>
      <c r="M106" s="39"/>
    </row>
    <row r="107" spans="1:13" ht="12.75" customHeight="1" x14ac:dyDescent="0.25">
      <c r="A107" s="58"/>
      <c r="B107" s="64" t="s">
        <v>108</v>
      </c>
      <c r="C107" s="60">
        <v>13218</v>
      </c>
      <c r="D107" s="60">
        <v>438631</v>
      </c>
      <c r="E107" s="61"/>
      <c r="F107" s="68"/>
      <c r="G107" s="68"/>
      <c r="H107" s="61"/>
      <c r="I107" s="63">
        <f t="shared" si="7"/>
        <v>451849</v>
      </c>
      <c r="J107" s="70"/>
      <c r="K107" s="36">
        <f t="shared" si="8"/>
        <v>451849</v>
      </c>
      <c r="M107" s="39"/>
    </row>
    <row r="108" spans="1:13" ht="10.5" customHeight="1" x14ac:dyDescent="0.25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 x14ac:dyDescent="0.25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 x14ac:dyDescent="0.25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 x14ac:dyDescent="0.25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 x14ac:dyDescent="0.25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 x14ac:dyDescent="0.25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 x14ac:dyDescent="0.25">
      <c r="A114" s="58"/>
      <c r="B114" s="64" t="s">
        <v>105</v>
      </c>
      <c r="C114" s="60"/>
      <c r="D114" s="60"/>
      <c r="E114" s="61"/>
      <c r="F114" s="75"/>
      <c r="G114" s="68">
        <f>37730+23010</f>
        <v>60740</v>
      </c>
      <c r="H114" s="69"/>
      <c r="I114" s="63">
        <f t="shared" si="7"/>
        <v>60740</v>
      </c>
      <c r="J114" s="70"/>
      <c r="K114" s="36">
        <f t="shared" si="8"/>
        <v>60740</v>
      </c>
      <c r="M114" s="39"/>
    </row>
    <row r="115" spans="1:13" ht="12" customHeight="1" x14ac:dyDescent="0.25">
      <c r="A115" s="58"/>
      <c r="B115" s="64" t="s">
        <v>106</v>
      </c>
      <c r="C115" s="60"/>
      <c r="D115" s="60"/>
      <c r="E115" s="61"/>
      <c r="F115" s="75"/>
      <c r="G115" s="68"/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 x14ac:dyDescent="0.25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 x14ac:dyDescent="0.25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 x14ac:dyDescent="0.25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 x14ac:dyDescent="0.25">
      <c r="A119" s="58"/>
      <c r="B119" s="64" t="s">
        <v>105</v>
      </c>
      <c r="C119" s="60">
        <f>C124+C129</f>
        <v>264792.8</v>
      </c>
      <c r="D119" s="60">
        <f t="shared" ref="D119:D122" si="9">D124+D129</f>
        <v>417436.38</v>
      </c>
      <c r="E119" s="61"/>
      <c r="F119" s="62"/>
      <c r="G119" s="60"/>
      <c r="H119" s="61"/>
      <c r="I119" s="63">
        <f t="shared" si="7"/>
        <v>682229.17999999993</v>
      </c>
      <c r="J119" s="61">
        <f>J124+J129</f>
        <v>160516.38</v>
      </c>
      <c r="K119" s="36">
        <f t="shared" si="8"/>
        <v>521712.79999999993</v>
      </c>
      <c r="M119" s="39"/>
    </row>
    <row r="120" spans="1:13" ht="11.25" customHeight="1" x14ac:dyDescent="0.25">
      <c r="A120" s="58"/>
      <c r="B120" s="64" t="s">
        <v>106</v>
      </c>
      <c r="C120" s="60">
        <f>C125+C130</f>
        <v>125480</v>
      </c>
      <c r="D120" s="60">
        <f t="shared" si="9"/>
        <v>281102</v>
      </c>
      <c r="E120" s="61"/>
      <c r="F120" s="62"/>
      <c r="G120" s="60"/>
      <c r="H120" s="61"/>
      <c r="I120" s="63">
        <f t="shared" si="7"/>
        <v>406582</v>
      </c>
      <c r="J120" s="61">
        <f t="shared" ref="J120:J122" si="10">J125+J130</f>
        <v>67870</v>
      </c>
      <c r="K120" s="36">
        <f t="shared" si="8"/>
        <v>338712</v>
      </c>
      <c r="M120" s="39"/>
    </row>
    <row r="121" spans="1:13" ht="11.25" customHeight="1" x14ac:dyDescent="0.25">
      <c r="A121" s="58"/>
      <c r="B121" s="64" t="s">
        <v>107</v>
      </c>
      <c r="C121" s="60">
        <f>C126+C131</f>
        <v>61545</v>
      </c>
      <c r="D121" s="60">
        <f t="shared" si="9"/>
        <v>279976</v>
      </c>
      <c r="E121" s="61"/>
      <c r="F121" s="62"/>
      <c r="G121" s="60"/>
      <c r="H121" s="61"/>
      <c r="I121" s="63">
        <f t="shared" si="7"/>
        <v>341521</v>
      </c>
      <c r="J121" s="61">
        <f t="shared" si="10"/>
        <v>67870</v>
      </c>
      <c r="K121" s="36">
        <f t="shared" si="8"/>
        <v>273651</v>
      </c>
      <c r="M121" s="39"/>
    </row>
    <row r="122" spans="1:13" ht="11.25" customHeight="1" x14ac:dyDescent="0.25">
      <c r="A122" s="58"/>
      <c r="B122" s="64" t="s">
        <v>108</v>
      </c>
      <c r="C122" s="60">
        <f>C127+C132</f>
        <v>45000</v>
      </c>
      <c r="D122" s="60">
        <f t="shared" si="9"/>
        <v>280763</v>
      </c>
      <c r="E122" s="61"/>
      <c r="F122" s="62"/>
      <c r="G122" s="60"/>
      <c r="H122" s="61"/>
      <c r="I122" s="63">
        <f t="shared" si="7"/>
        <v>325763</v>
      </c>
      <c r="J122" s="61">
        <f t="shared" si="10"/>
        <v>67870</v>
      </c>
      <c r="K122" s="36">
        <f t="shared" si="8"/>
        <v>257893</v>
      </c>
      <c r="M122" s="39"/>
    </row>
    <row r="123" spans="1:13" ht="11.25" customHeight="1" x14ac:dyDescent="0.25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 x14ac:dyDescent="0.25">
      <c r="A124" s="67"/>
      <c r="B124" s="64" t="s">
        <v>105</v>
      </c>
      <c r="C124" s="60">
        <f>243370-4154+7245+1672+6+4500+433.8+2792+4</f>
        <v>255868.79999999999</v>
      </c>
      <c r="D124" s="68">
        <f>15906+4030</f>
        <v>19936</v>
      </c>
      <c r="E124" s="69"/>
      <c r="F124" s="68"/>
      <c r="G124" s="68"/>
      <c r="H124" s="69"/>
      <c r="I124" s="63">
        <f>C124+D124+F124+G124</f>
        <v>275804.79999999999</v>
      </c>
      <c r="J124" s="70"/>
      <c r="K124" s="36">
        <f t="shared" si="8"/>
        <v>275804.79999999999</v>
      </c>
      <c r="M124" s="39"/>
    </row>
    <row r="125" spans="1:13" ht="11.25" customHeight="1" x14ac:dyDescent="0.25">
      <c r="A125" s="67"/>
      <c r="B125" s="64" t="s">
        <v>106</v>
      </c>
      <c r="C125" s="60">
        <f>80690+13375+12981</f>
        <v>107046</v>
      </c>
      <c r="D125" s="68">
        <v>0</v>
      </c>
      <c r="E125" s="69"/>
      <c r="F125" s="68"/>
      <c r="G125" s="68"/>
      <c r="H125" s="69"/>
      <c r="I125" s="63">
        <f>C125+D125+F125+G125</f>
        <v>107046</v>
      </c>
      <c r="J125" s="70"/>
      <c r="K125" s="36">
        <f t="shared" si="8"/>
        <v>107046</v>
      </c>
      <c r="M125" s="39"/>
    </row>
    <row r="126" spans="1:13" ht="11.25" customHeight="1" x14ac:dyDescent="0.25">
      <c r="A126" s="67"/>
      <c r="B126" s="64" t="s">
        <v>107</v>
      </c>
      <c r="C126" s="60">
        <f>33625+13375+14545</f>
        <v>61545</v>
      </c>
      <c r="D126" s="68">
        <v>0</v>
      </c>
      <c r="E126" s="69"/>
      <c r="F126" s="68"/>
      <c r="G126" s="68"/>
      <c r="H126" s="69"/>
      <c r="I126" s="63">
        <f>C126+D126+F126+G126</f>
        <v>61545</v>
      </c>
      <c r="J126" s="70"/>
      <c r="K126" s="36">
        <f t="shared" si="8"/>
        <v>61545</v>
      </c>
      <c r="M126" s="39"/>
    </row>
    <row r="127" spans="1:13" ht="11.25" customHeight="1" x14ac:dyDescent="0.25">
      <c r="A127" s="67"/>
      <c r="B127" s="64" t="s">
        <v>108</v>
      </c>
      <c r="C127" s="60">
        <f>18696+13375+12929</f>
        <v>45000</v>
      </c>
      <c r="D127" s="68">
        <v>0</v>
      </c>
      <c r="E127" s="69"/>
      <c r="F127" s="68"/>
      <c r="G127" s="68"/>
      <c r="H127" s="69"/>
      <c r="I127" s="63">
        <f>C127+D127+F127+G127</f>
        <v>45000</v>
      </c>
      <c r="J127" s="70"/>
      <c r="K127" s="36">
        <f t="shared" si="8"/>
        <v>45000</v>
      </c>
      <c r="M127" s="39"/>
    </row>
    <row r="128" spans="1:13" ht="11.25" customHeight="1" x14ac:dyDescent="0.25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 x14ac:dyDescent="0.25">
      <c r="A129" s="67"/>
      <c r="B129" s="64" t="s">
        <v>105</v>
      </c>
      <c r="C129" s="60">
        <f>1572+7352</f>
        <v>8924</v>
      </c>
      <c r="D129" s="66">
        <f>341554+27+7240+8058+75+416+1755+1949+7817+64+25475.38+3070</f>
        <v>397500.38</v>
      </c>
      <c r="E129" s="69"/>
      <c r="F129" s="68"/>
      <c r="G129" s="68"/>
      <c r="H129" s="70"/>
      <c r="I129" s="63">
        <f t="shared" si="7"/>
        <v>406424.38</v>
      </c>
      <c r="J129" s="70">
        <f>J139</f>
        <v>160516.38</v>
      </c>
      <c r="K129" s="36">
        <f t="shared" si="8"/>
        <v>245908</v>
      </c>
      <c r="M129" s="39"/>
    </row>
    <row r="130" spans="1:13" ht="11.25" customHeight="1" x14ac:dyDescent="0.25">
      <c r="A130" s="67"/>
      <c r="B130" s="64" t="s">
        <v>106</v>
      </c>
      <c r="C130" s="60">
        <f>786+17648</f>
        <v>18434</v>
      </c>
      <c r="D130" s="66">
        <v>281102</v>
      </c>
      <c r="E130" s="69"/>
      <c r="F130" s="68"/>
      <c r="G130" s="68"/>
      <c r="H130" s="70"/>
      <c r="I130" s="63">
        <f t="shared" si="7"/>
        <v>299536</v>
      </c>
      <c r="J130" s="70">
        <f>J140</f>
        <v>67870</v>
      </c>
      <c r="K130" s="36">
        <f t="shared" si="8"/>
        <v>231666</v>
      </c>
      <c r="M130" s="39"/>
    </row>
    <row r="131" spans="1:13" ht="11.25" customHeight="1" x14ac:dyDescent="0.25">
      <c r="A131" s="67"/>
      <c r="B131" s="64" t="s">
        <v>107</v>
      </c>
      <c r="C131" s="60">
        <v>0</v>
      </c>
      <c r="D131" s="66">
        <v>279976</v>
      </c>
      <c r="E131" s="69"/>
      <c r="F131" s="68"/>
      <c r="G131" s="68"/>
      <c r="H131" s="70"/>
      <c r="I131" s="63">
        <f t="shared" si="7"/>
        <v>279976</v>
      </c>
      <c r="J131" s="70">
        <f>J141</f>
        <v>67870</v>
      </c>
      <c r="K131" s="36">
        <f t="shared" si="8"/>
        <v>212106</v>
      </c>
      <c r="M131" s="39"/>
    </row>
    <row r="132" spans="1:13" ht="11.25" customHeight="1" x14ac:dyDescent="0.25">
      <c r="A132" s="67"/>
      <c r="B132" s="64" t="s">
        <v>108</v>
      </c>
      <c r="C132" s="60">
        <v>0</v>
      </c>
      <c r="D132" s="66">
        <v>280763</v>
      </c>
      <c r="E132" s="69"/>
      <c r="F132" s="68"/>
      <c r="G132" s="68"/>
      <c r="H132" s="70"/>
      <c r="I132" s="63">
        <f t="shared" si="7"/>
        <v>280763</v>
      </c>
      <c r="J132" s="70">
        <f>J142</f>
        <v>67870</v>
      </c>
      <c r="K132" s="36">
        <f t="shared" si="8"/>
        <v>212893</v>
      </c>
      <c r="M132" s="39"/>
    </row>
    <row r="133" spans="1:13" ht="11.25" customHeight="1" x14ac:dyDescent="0.25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 x14ac:dyDescent="0.25">
      <c r="A134" s="58"/>
      <c r="B134" s="64" t="s">
        <v>105</v>
      </c>
      <c r="C134" s="60">
        <f>150+9474+2438</f>
        <v>12062</v>
      </c>
      <c r="D134" s="66">
        <v>26</v>
      </c>
      <c r="E134" s="69"/>
      <c r="F134" s="75"/>
      <c r="G134" s="68"/>
      <c r="H134" s="70"/>
      <c r="I134" s="63">
        <f>C134+D134+F134+G134</f>
        <v>12088</v>
      </c>
      <c r="J134" s="70"/>
      <c r="K134" s="36">
        <f t="shared" si="8"/>
        <v>12088</v>
      </c>
      <c r="M134" s="39"/>
    </row>
    <row r="135" spans="1:13" ht="11.25" customHeight="1" x14ac:dyDescent="0.25">
      <c r="A135" s="58"/>
      <c r="B135" s="64" t="s">
        <v>106</v>
      </c>
      <c r="C135" s="60">
        <f>75790+73554</f>
        <v>149344</v>
      </c>
      <c r="D135" s="66">
        <v>0</v>
      </c>
      <c r="E135" s="69"/>
      <c r="F135" s="75"/>
      <c r="G135" s="68"/>
      <c r="H135" s="70"/>
      <c r="I135" s="63">
        <f>C135+D135+F135+G135</f>
        <v>149344</v>
      </c>
      <c r="J135" s="70"/>
      <c r="K135" s="36">
        <f t="shared" si="8"/>
        <v>149344</v>
      </c>
      <c r="M135" s="39"/>
    </row>
    <row r="136" spans="1:13" ht="11.25" customHeight="1" x14ac:dyDescent="0.25">
      <c r="A136" s="58"/>
      <c r="B136" s="64" t="s">
        <v>107</v>
      </c>
      <c r="C136" s="60">
        <f>75790+82421</f>
        <v>158211</v>
      </c>
      <c r="D136" s="66">
        <v>0</v>
      </c>
      <c r="E136" s="69"/>
      <c r="F136" s="75"/>
      <c r="G136" s="68"/>
      <c r="H136" s="70"/>
      <c r="I136" s="63">
        <f>C136+D136+F136+G136</f>
        <v>158211</v>
      </c>
      <c r="J136" s="70"/>
      <c r="K136" s="36">
        <f t="shared" si="8"/>
        <v>158211</v>
      </c>
      <c r="M136" s="39"/>
    </row>
    <row r="137" spans="1:13" ht="11.25" customHeight="1" x14ac:dyDescent="0.25">
      <c r="A137" s="58"/>
      <c r="B137" s="64" t="s">
        <v>108</v>
      </c>
      <c r="C137" s="60">
        <f>75790+73263</f>
        <v>149053</v>
      </c>
      <c r="D137" s="66">
        <v>0</v>
      </c>
      <c r="E137" s="69"/>
      <c r="F137" s="75"/>
      <c r="G137" s="68"/>
      <c r="H137" s="70"/>
      <c r="I137" s="63">
        <f>C137+D137+F137+G137</f>
        <v>149053</v>
      </c>
      <c r="J137" s="70"/>
      <c r="K137" s="36">
        <f t="shared" si="8"/>
        <v>149053</v>
      </c>
      <c r="M137" s="39"/>
    </row>
    <row r="138" spans="1:13" x14ac:dyDescent="0.25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 x14ac:dyDescent="0.25">
      <c r="A139" s="76"/>
      <c r="B139" s="80" t="s">
        <v>105</v>
      </c>
      <c r="C139" s="78">
        <f t="shared" ref="C139:G142" si="11">C144+C199+C204+C219+C224</f>
        <v>820470.16</v>
      </c>
      <c r="D139" s="78">
        <f t="shared" si="11"/>
        <v>874430.9800000001</v>
      </c>
      <c r="E139" s="78">
        <f t="shared" si="11"/>
        <v>0</v>
      </c>
      <c r="F139" s="78">
        <f t="shared" si="11"/>
        <v>0</v>
      </c>
      <c r="G139" s="78">
        <f t="shared" si="11"/>
        <v>60740</v>
      </c>
      <c r="H139" s="48"/>
      <c r="I139" s="63">
        <f t="shared" si="7"/>
        <v>1755641.1400000001</v>
      </c>
      <c r="J139" s="78">
        <f>J144+J199+J204+J219+J224</f>
        <v>160516.38</v>
      </c>
      <c r="K139" s="36">
        <f t="shared" si="8"/>
        <v>1595124.7600000002</v>
      </c>
      <c r="M139" s="39"/>
    </row>
    <row r="140" spans="1:13" x14ac:dyDescent="0.25">
      <c r="A140" s="76"/>
      <c r="B140" s="80" t="s">
        <v>106</v>
      </c>
      <c r="C140" s="78">
        <f t="shared" si="11"/>
        <v>658163</v>
      </c>
      <c r="D140" s="78">
        <f t="shared" si="11"/>
        <v>716986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1375149</v>
      </c>
      <c r="J140" s="78">
        <f>J145+J200+J205+J220+J225</f>
        <v>67870</v>
      </c>
      <c r="K140" s="36">
        <f t="shared" si="8"/>
        <v>1307279</v>
      </c>
      <c r="M140" s="39"/>
    </row>
    <row r="141" spans="1:13" x14ac:dyDescent="0.25">
      <c r="A141" s="76"/>
      <c r="B141" s="80" t="s">
        <v>107</v>
      </c>
      <c r="C141" s="78">
        <f t="shared" si="11"/>
        <v>613652</v>
      </c>
      <c r="D141" s="78">
        <f t="shared" si="11"/>
        <v>717757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1331409</v>
      </c>
      <c r="J141" s="78">
        <f>J146+J201+J206+J221+J226</f>
        <v>67870</v>
      </c>
      <c r="K141" s="36">
        <f t="shared" si="8"/>
        <v>1263539</v>
      </c>
      <c r="M141" s="39"/>
    </row>
    <row r="142" spans="1:13" x14ac:dyDescent="0.25">
      <c r="A142" s="76"/>
      <c r="B142" s="80" t="s">
        <v>108</v>
      </c>
      <c r="C142" s="78">
        <f t="shared" si="11"/>
        <v>597493</v>
      </c>
      <c r="D142" s="78">
        <f t="shared" si="11"/>
        <v>719394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1316887</v>
      </c>
      <c r="J142" s="78">
        <f>J147+J202+J207+J222+J227</f>
        <v>67870</v>
      </c>
      <c r="K142" s="36">
        <f t="shared" si="8"/>
        <v>1249017</v>
      </c>
      <c r="M142" s="39"/>
    </row>
    <row r="143" spans="1:13" ht="12" customHeight="1" x14ac:dyDescent="0.25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 x14ac:dyDescent="0.25">
      <c r="A144" s="81"/>
      <c r="B144" s="64" t="s">
        <v>105</v>
      </c>
      <c r="C144" s="60">
        <f>C149+C154+C159+C164+C169+C174+C179+C184+C189+C194+C218</f>
        <v>595418.27</v>
      </c>
      <c r="D144" s="60">
        <f t="shared" ref="D144:I144" si="12">D149+D154+D159+D164+D169+D174+D179+D184+D189+D194+D218</f>
        <v>758108.37000000011</v>
      </c>
      <c r="E144" s="60">
        <f t="shared" si="12"/>
        <v>0</v>
      </c>
      <c r="F144" s="60">
        <f t="shared" si="12"/>
        <v>0</v>
      </c>
      <c r="G144" s="60">
        <f t="shared" si="12"/>
        <v>26243</v>
      </c>
      <c r="H144" s="60">
        <f t="shared" si="12"/>
        <v>0</v>
      </c>
      <c r="I144" s="60">
        <f t="shared" si="12"/>
        <v>1379769.64</v>
      </c>
      <c r="J144" s="60">
        <f>J149+J154+J159+J164+J169+J174+J179+J184+J189+J194</f>
        <v>160516.38</v>
      </c>
      <c r="K144" s="36">
        <f t="shared" si="8"/>
        <v>1219253.2599999998</v>
      </c>
      <c r="M144" s="39"/>
    </row>
    <row r="145" spans="1:14" ht="12" customHeight="1" x14ac:dyDescent="0.25">
      <c r="A145" s="81"/>
      <c r="B145" s="64" t="s">
        <v>106</v>
      </c>
      <c r="C145" s="60">
        <f>C150+C155+C160+C165+C170+C175+C180+C185+C190+C195</f>
        <v>567370</v>
      </c>
      <c r="D145" s="60">
        <f t="shared" ref="D145:I147" si="13">D150+D155+D160+D165+D170+D175+D180+D185+D190+D195</f>
        <v>716986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1284356</v>
      </c>
      <c r="J145" s="60">
        <f>J150+J155+J160+J165+J170+J175+J180+J185+J190+J195</f>
        <v>67870</v>
      </c>
      <c r="K145" s="36">
        <f t="shared" si="8"/>
        <v>1216486</v>
      </c>
      <c r="M145" s="39"/>
    </row>
    <row r="146" spans="1:14" ht="12" customHeight="1" x14ac:dyDescent="0.25">
      <c r="A146" s="81"/>
      <c r="B146" s="64" t="s">
        <v>107</v>
      </c>
      <c r="C146" s="60">
        <f>C151+C156+C161+C166+C171+C176+C181+C186+C191+C196</f>
        <v>581542</v>
      </c>
      <c r="D146" s="60">
        <f t="shared" si="13"/>
        <v>717757</v>
      </c>
      <c r="E146" s="60">
        <f t="shared" si="13"/>
        <v>0</v>
      </c>
      <c r="F146" s="60">
        <f t="shared" si="13"/>
        <v>0</v>
      </c>
      <c r="G146" s="60">
        <f t="shared" si="13"/>
        <v>0</v>
      </c>
      <c r="H146" s="60">
        <f t="shared" si="13"/>
        <v>0</v>
      </c>
      <c r="I146" s="60">
        <f t="shared" si="13"/>
        <v>1299299</v>
      </c>
      <c r="J146" s="60">
        <f>J151+J156+J161+J166+J171+J176+J181+J186+J191+J196</f>
        <v>67870</v>
      </c>
      <c r="K146" s="36">
        <f t="shared" si="8"/>
        <v>1231429</v>
      </c>
      <c r="M146" s="39"/>
    </row>
    <row r="147" spans="1:14" ht="12" customHeight="1" x14ac:dyDescent="0.25">
      <c r="A147" s="81"/>
      <c r="B147" s="64" t="s">
        <v>108</v>
      </c>
      <c r="C147" s="60">
        <f>C152+C157+C162+C167+C172+C177+C182+C187+C192+C197</f>
        <v>579045</v>
      </c>
      <c r="D147" s="60">
        <f t="shared" si="13"/>
        <v>719394</v>
      </c>
      <c r="E147" s="60">
        <f t="shared" si="13"/>
        <v>0</v>
      </c>
      <c r="F147" s="60">
        <f t="shared" si="13"/>
        <v>0</v>
      </c>
      <c r="G147" s="60">
        <f t="shared" si="13"/>
        <v>0</v>
      </c>
      <c r="H147" s="60">
        <f t="shared" si="13"/>
        <v>0</v>
      </c>
      <c r="I147" s="60">
        <f t="shared" si="13"/>
        <v>1298439</v>
      </c>
      <c r="J147" s="60">
        <f>J152+J157+J162+J167+J172+J177+J182+J187+J192+J197</f>
        <v>67870</v>
      </c>
      <c r="K147" s="36">
        <f t="shared" si="8"/>
        <v>1230569</v>
      </c>
      <c r="M147" s="39"/>
    </row>
    <row r="148" spans="1:14" ht="10.5" customHeight="1" x14ac:dyDescent="0.25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 x14ac:dyDescent="0.25">
      <c r="A149" s="82"/>
      <c r="B149" s="64" t="s">
        <v>105</v>
      </c>
      <c r="C149" s="83">
        <f>180877-800-896-332.02-741.5-1638-606+1700-10</f>
        <v>177553.48</v>
      </c>
      <c r="D149" s="60">
        <f>500575-340+318-212+152.21+2870-550+20876.8-540-6080</f>
        <v>517070.01</v>
      </c>
      <c r="E149" s="61"/>
      <c r="F149" s="68"/>
      <c r="G149" s="68"/>
      <c r="H149" s="61"/>
      <c r="I149" s="63">
        <f t="shared" si="7"/>
        <v>694623.49</v>
      </c>
      <c r="J149" s="70"/>
      <c r="K149" s="36">
        <f t="shared" si="8"/>
        <v>694623.49</v>
      </c>
      <c r="M149" s="39"/>
      <c r="N149" s="39"/>
    </row>
    <row r="150" spans="1:14" ht="10.5" customHeight="1" x14ac:dyDescent="0.25">
      <c r="A150" s="82"/>
      <c r="B150" s="64" t="s">
        <v>106</v>
      </c>
      <c r="C150" s="60">
        <v>177877</v>
      </c>
      <c r="D150" s="60">
        <v>501396</v>
      </c>
      <c r="E150" s="61"/>
      <c r="F150" s="68"/>
      <c r="G150" s="68"/>
      <c r="H150" s="61"/>
      <c r="I150" s="63">
        <f t="shared" si="7"/>
        <v>679273</v>
      </c>
      <c r="J150" s="70"/>
      <c r="K150" s="36">
        <f t="shared" si="8"/>
        <v>679273</v>
      </c>
      <c r="M150" s="39"/>
      <c r="N150" s="39"/>
    </row>
    <row r="151" spans="1:14" ht="10.5" customHeight="1" x14ac:dyDescent="0.25">
      <c r="A151" s="82"/>
      <c r="B151" s="64" t="s">
        <v>107</v>
      </c>
      <c r="C151" s="60">
        <v>177877</v>
      </c>
      <c r="D151" s="60">
        <v>501794</v>
      </c>
      <c r="E151" s="61"/>
      <c r="F151" s="68"/>
      <c r="G151" s="68"/>
      <c r="H151" s="61"/>
      <c r="I151" s="63">
        <f t="shared" si="7"/>
        <v>679671</v>
      </c>
      <c r="J151" s="70"/>
      <c r="K151" s="36">
        <f t="shared" si="8"/>
        <v>679671</v>
      </c>
      <c r="M151" s="39"/>
      <c r="N151" s="39"/>
    </row>
    <row r="152" spans="1:14" ht="10.5" customHeight="1" x14ac:dyDescent="0.25">
      <c r="A152" s="82"/>
      <c r="B152" s="64" t="s">
        <v>108</v>
      </c>
      <c r="C152" s="60">
        <v>177877</v>
      </c>
      <c r="D152" s="60">
        <v>502104</v>
      </c>
      <c r="E152" s="61"/>
      <c r="F152" s="68"/>
      <c r="G152" s="68"/>
      <c r="H152" s="61"/>
      <c r="I152" s="63">
        <f t="shared" si="7"/>
        <v>679981</v>
      </c>
      <c r="J152" s="70"/>
      <c r="K152" s="36">
        <f t="shared" si="8"/>
        <v>679981</v>
      </c>
      <c r="M152" s="39"/>
      <c r="N152" s="39"/>
    </row>
    <row r="153" spans="1:14" x14ac:dyDescent="0.25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4">C153+D153+F153+G153</f>
        <v>0</v>
      </c>
      <c r="J153" s="70"/>
      <c r="K153" s="36">
        <f t="shared" ref="K153:K216" si="15">I153-J153</f>
        <v>0</v>
      </c>
      <c r="M153" s="39"/>
    </row>
    <row r="154" spans="1:14" x14ac:dyDescent="0.25">
      <c r="A154" s="82"/>
      <c r="B154" s="64" t="s">
        <v>105</v>
      </c>
      <c r="C154" s="60">
        <f>72319-200+57+790.18-9879.08+800+669.37+109.05+432.22+758.09+1795.1+10316-488.02+10</f>
        <v>77488.91</v>
      </c>
      <c r="D154" s="60">
        <f>206847-356+136.36+1+103-25-23+319-67+212+802.86+1091.5+651.2+833.64+935+2370-6+6080</f>
        <v>219905.56</v>
      </c>
      <c r="E154" s="61"/>
      <c r="F154" s="68"/>
      <c r="G154" s="68"/>
      <c r="H154" s="61"/>
      <c r="I154" s="63">
        <f t="shared" si="14"/>
        <v>297394.46999999997</v>
      </c>
      <c r="J154" s="70"/>
      <c r="K154" s="36">
        <f t="shared" si="15"/>
        <v>297394.46999999997</v>
      </c>
      <c r="M154" s="39"/>
    </row>
    <row r="155" spans="1:14" x14ac:dyDescent="0.25">
      <c r="A155" s="82"/>
      <c r="B155" s="64" t="s">
        <v>106</v>
      </c>
      <c r="C155" s="60">
        <v>72907</v>
      </c>
      <c r="D155" s="60">
        <v>213691</v>
      </c>
      <c r="E155" s="61"/>
      <c r="F155" s="68"/>
      <c r="G155" s="68"/>
      <c r="H155" s="61"/>
      <c r="I155" s="63">
        <f t="shared" si="14"/>
        <v>286598</v>
      </c>
      <c r="J155" s="70"/>
      <c r="K155" s="36">
        <f t="shared" si="15"/>
        <v>286598</v>
      </c>
      <c r="M155" s="39"/>
    </row>
    <row r="156" spans="1:14" x14ac:dyDescent="0.25">
      <c r="A156" s="82"/>
      <c r="B156" s="64" t="s">
        <v>107</v>
      </c>
      <c r="C156" s="60">
        <v>78894</v>
      </c>
      <c r="D156" s="60">
        <v>214054</v>
      </c>
      <c r="E156" s="61"/>
      <c r="F156" s="68"/>
      <c r="G156" s="68"/>
      <c r="H156" s="61"/>
      <c r="I156" s="63">
        <f t="shared" si="14"/>
        <v>292948</v>
      </c>
      <c r="J156" s="70"/>
      <c r="K156" s="36">
        <f t="shared" si="15"/>
        <v>292948</v>
      </c>
      <c r="M156" s="39"/>
    </row>
    <row r="157" spans="1:14" x14ac:dyDescent="0.25">
      <c r="A157" s="82"/>
      <c r="B157" s="64" t="s">
        <v>108</v>
      </c>
      <c r="C157" s="60">
        <v>86400</v>
      </c>
      <c r="D157" s="60">
        <v>215371</v>
      </c>
      <c r="E157" s="61"/>
      <c r="F157" s="68"/>
      <c r="G157" s="68"/>
      <c r="H157" s="61"/>
      <c r="I157" s="63">
        <f t="shared" si="14"/>
        <v>301771</v>
      </c>
      <c r="J157" s="70"/>
      <c r="K157" s="36">
        <f t="shared" si="15"/>
        <v>301771</v>
      </c>
      <c r="M157" s="39"/>
    </row>
    <row r="158" spans="1:14" ht="12" customHeight="1" x14ac:dyDescent="0.25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4"/>
        <v>0</v>
      </c>
      <c r="J158" s="70"/>
      <c r="K158" s="36">
        <f t="shared" si="15"/>
        <v>0</v>
      </c>
      <c r="M158" s="39"/>
    </row>
    <row r="159" spans="1:14" ht="12" customHeight="1" x14ac:dyDescent="0.25">
      <c r="A159" s="67"/>
      <c r="B159" s="64" t="s">
        <v>105</v>
      </c>
      <c r="C159" s="60">
        <v>16388</v>
      </c>
      <c r="D159" s="60"/>
      <c r="E159" s="61"/>
      <c r="F159" s="68"/>
      <c r="G159" s="68"/>
      <c r="H159" s="69"/>
      <c r="I159" s="63">
        <f t="shared" si="14"/>
        <v>16388</v>
      </c>
      <c r="J159" s="70"/>
      <c r="K159" s="36">
        <f t="shared" si="15"/>
        <v>16388</v>
      </c>
      <c r="M159" s="39"/>
    </row>
    <row r="160" spans="1:14" ht="12" customHeight="1" x14ac:dyDescent="0.25">
      <c r="A160" s="67"/>
      <c r="B160" s="64" t="s">
        <v>106</v>
      </c>
      <c r="C160" s="60">
        <v>17191</v>
      </c>
      <c r="D160" s="60"/>
      <c r="E160" s="61"/>
      <c r="F160" s="68"/>
      <c r="G160" s="68"/>
      <c r="H160" s="69"/>
      <c r="I160" s="63">
        <f t="shared" si="14"/>
        <v>17191</v>
      </c>
      <c r="J160" s="70"/>
      <c r="K160" s="36">
        <f t="shared" si="15"/>
        <v>17191</v>
      </c>
      <c r="M160" s="39"/>
    </row>
    <row r="161" spans="1:13" ht="12" customHeight="1" x14ac:dyDescent="0.25">
      <c r="A161" s="67"/>
      <c r="B161" s="64" t="s">
        <v>107</v>
      </c>
      <c r="C161" s="60">
        <v>16126</v>
      </c>
      <c r="D161" s="60"/>
      <c r="E161" s="61"/>
      <c r="F161" s="68"/>
      <c r="G161" s="68"/>
      <c r="H161" s="69"/>
      <c r="I161" s="63">
        <f t="shared" si="14"/>
        <v>16126</v>
      </c>
      <c r="J161" s="70"/>
      <c r="K161" s="36">
        <f t="shared" si="15"/>
        <v>16126</v>
      </c>
      <c r="M161" s="39"/>
    </row>
    <row r="162" spans="1:13" ht="12" customHeight="1" x14ac:dyDescent="0.25">
      <c r="A162" s="67"/>
      <c r="B162" s="64" t="s">
        <v>108</v>
      </c>
      <c r="C162" s="60">
        <v>16659</v>
      </c>
      <c r="D162" s="60"/>
      <c r="E162" s="61"/>
      <c r="F162" s="68"/>
      <c r="G162" s="68"/>
      <c r="H162" s="69"/>
      <c r="I162" s="63">
        <f t="shared" si="14"/>
        <v>16659</v>
      </c>
      <c r="J162" s="70"/>
      <c r="K162" s="36">
        <f t="shared" si="15"/>
        <v>16659</v>
      </c>
      <c r="M162" s="39"/>
    </row>
    <row r="163" spans="1:13" ht="11.25" customHeight="1" x14ac:dyDescent="0.25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4"/>
        <v>0</v>
      </c>
      <c r="J163" s="70"/>
      <c r="K163" s="36">
        <f t="shared" si="15"/>
        <v>0</v>
      </c>
      <c r="M163" s="39"/>
    </row>
    <row r="164" spans="1:13" ht="11.25" customHeight="1" x14ac:dyDescent="0.25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4"/>
        <v>0</v>
      </c>
      <c r="J164" s="70"/>
      <c r="K164" s="36">
        <f t="shared" si="15"/>
        <v>0</v>
      </c>
      <c r="M164" s="39"/>
    </row>
    <row r="165" spans="1:13" ht="11.25" customHeight="1" x14ac:dyDescent="0.25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4"/>
        <v>0</v>
      </c>
      <c r="J165" s="70"/>
      <c r="K165" s="36">
        <f t="shared" si="15"/>
        <v>0</v>
      </c>
      <c r="M165" s="39"/>
    </row>
    <row r="166" spans="1:13" ht="11.25" customHeight="1" x14ac:dyDescent="0.25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4"/>
        <v>0</v>
      </c>
      <c r="J166" s="70"/>
      <c r="K166" s="36">
        <f t="shared" si="15"/>
        <v>0</v>
      </c>
      <c r="M166" s="39"/>
    </row>
    <row r="167" spans="1:13" ht="11.25" customHeight="1" x14ac:dyDescent="0.25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4"/>
        <v>0</v>
      </c>
      <c r="J167" s="70"/>
      <c r="K167" s="36">
        <f t="shared" si="15"/>
        <v>0</v>
      </c>
      <c r="M167" s="39"/>
    </row>
    <row r="168" spans="1:13" ht="11.25" customHeight="1" x14ac:dyDescent="0.25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 x14ac:dyDescent="0.25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4"/>
        <v>500</v>
      </c>
      <c r="J169" s="70"/>
      <c r="K169" s="36">
        <f t="shared" si="15"/>
        <v>500</v>
      </c>
      <c r="M169" s="39"/>
    </row>
    <row r="170" spans="1:13" ht="11.25" customHeight="1" x14ac:dyDescent="0.25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4"/>
        <v>500</v>
      </c>
      <c r="J170" s="70"/>
      <c r="K170" s="36">
        <f t="shared" si="15"/>
        <v>500</v>
      </c>
      <c r="M170" s="39"/>
    </row>
    <row r="171" spans="1:13" ht="11.25" customHeight="1" x14ac:dyDescent="0.25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4"/>
        <v>500</v>
      </c>
      <c r="J171" s="70"/>
      <c r="K171" s="36">
        <f t="shared" si="15"/>
        <v>500</v>
      </c>
      <c r="M171" s="39"/>
    </row>
    <row r="172" spans="1:13" ht="11.25" customHeight="1" x14ac:dyDescent="0.25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4"/>
        <v>500</v>
      </c>
      <c r="J172" s="70"/>
      <c r="K172" s="36">
        <f t="shared" si="15"/>
        <v>500</v>
      </c>
      <c r="M172" s="39"/>
    </row>
    <row r="173" spans="1:13" ht="15.75" customHeight="1" x14ac:dyDescent="0.25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4"/>
        <v>0</v>
      </c>
      <c r="J173" s="70"/>
      <c r="K173" s="36">
        <f>I174-J173</f>
        <v>160516.38</v>
      </c>
      <c r="M173" s="39"/>
    </row>
    <row r="174" spans="1:13" ht="15" customHeight="1" x14ac:dyDescent="0.25">
      <c r="A174" s="82"/>
      <c r="B174" s="64" t="s">
        <v>105</v>
      </c>
      <c r="C174" s="83">
        <f>121608+27+198+8058+75+416+1377+1949+5040+64+8359.38+3070</f>
        <v>150241.38</v>
      </c>
      <c r="D174" s="60"/>
      <c r="E174" s="61"/>
      <c r="F174" s="68"/>
      <c r="G174" s="68">
        <f>3233+7042</f>
        <v>10275</v>
      </c>
      <c r="H174" s="69"/>
      <c r="I174" s="63">
        <f>C174+D174+F174+G174</f>
        <v>160516.38</v>
      </c>
      <c r="J174" s="70">
        <f>I174</f>
        <v>160516.38</v>
      </c>
      <c r="K174" s="36">
        <f>I174-J174</f>
        <v>0</v>
      </c>
      <c r="M174" s="39"/>
    </row>
    <row r="175" spans="1:13" ht="10.5" customHeight="1" x14ac:dyDescent="0.25">
      <c r="A175" s="82"/>
      <c r="B175" s="64" t="s">
        <v>106</v>
      </c>
      <c r="C175" s="60">
        <v>67870</v>
      </c>
      <c r="D175" s="60"/>
      <c r="E175" s="61"/>
      <c r="F175" s="68"/>
      <c r="G175" s="68">
        <v>0</v>
      </c>
      <c r="H175" s="69"/>
      <c r="I175" s="63">
        <f>C175+D175+F175+G175</f>
        <v>67870</v>
      </c>
      <c r="J175" s="70">
        <f t="shared" ref="J175:J177" si="16">I175</f>
        <v>67870</v>
      </c>
      <c r="K175" s="36">
        <f t="shared" ref="K175:K177" si="17">I175-J175</f>
        <v>0</v>
      </c>
      <c r="M175" s="39"/>
    </row>
    <row r="176" spans="1:13" ht="10.5" customHeight="1" x14ac:dyDescent="0.25">
      <c r="A176" s="82"/>
      <c r="B176" s="64" t="s">
        <v>107</v>
      </c>
      <c r="C176" s="60">
        <v>67870</v>
      </c>
      <c r="D176" s="60"/>
      <c r="E176" s="61"/>
      <c r="F176" s="68"/>
      <c r="G176" s="68">
        <v>0</v>
      </c>
      <c r="H176" s="69"/>
      <c r="I176" s="63">
        <f>C176+D176+F176+G176</f>
        <v>67870</v>
      </c>
      <c r="J176" s="70">
        <f t="shared" si="16"/>
        <v>67870</v>
      </c>
      <c r="K176" s="36">
        <f t="shared" si="17"/>
        <v>0</v>
      </c>
      <c r="M176" s="55"/>
    </row>
    <row r="177" spans="1:13" ht="10.5" customHeight="1" x14ac:dyDescent="0.25">
      <c r="A177" s="82"/>
      <c r="B177" s="64" t="s">
        <v>108</v>
      </c>
      <c r="C177" s="60">
        <v>67870</v>
      </c>
      <c r="D177" s="60"/>
      <c r="E177" s="61"/>
      <c r="F177" s="68"/>
      <c r="G177" s="68">
        <v>0</v>
      </c>
      <c r="H177" s="69"/>
      <c r="I177" s="63">
        <f>C177+D177+F177+G177</f>
        <v>67870</v>
      </c>
      <c r="J177" s="70">
        <f t="shared" si="16"/>
        <v>67870</v>
      </c>
      <c r="K177" s="36">
        <f t="shared" si="17"/>
        <v>0</v>
      </c>
      <c r="M177" s="54"/>
    </row>
    <row r="178" spans="1:13" ht="11.25" customHeight="1" x14ac:dyDescent="0.25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4"/>
        <v>0</v>
      </c>
      <c r="J178" s="70"/>
      <c r="K178" s="36">
        <f t="shared" si="15"/>
        <v>0</v>
      </c>
      <c r="M178" s="39"/>
    </row>
    <row r="179" spans="1:13" ht="17.25" customHeight="1" x14ac:dyDescent="0.25">
      <c r="A179" s="67"/>
      <c r="B179" s="64" t="s">
        <v>105</v>
      </c>
      <c r="C179" s="60">
        <v>633</v>
      </c>
      <c r="D179" s="60">
        <v>0</v>
      </c>
      <c r="E179" s="69"/>
      <c r="F179" s="68"/>
      <c r="G179" s="68"/>
      <c r="H179" s="69"/>
      <c r="I179" s="63">
        <f t="shared" si="14"/>
        <v>633</v>
      </c>
      <c r="J179" s="70"/>
      <c r="K179" s="36">
        <f t="shared" si="15"/>
        <v>633</v>
      </c>
      <c r="M179" s="39"/>
    </row>
    <row r="180" spans="1:13" ht="18" customHeight="1" x14ac:dyDescent="0.25">
      <c r="A180" s="67"/>
      <c r="B180" s="64" t="s">
        <v>106</v>
      </c>
      <c r="C180" s="60">
        <v>0</v>
      </c>
      <c r="D180" s="60">
        <v>0</v>
      </c>
      <c r="E180" s="69"/>
      <c r="F180" s="68"/>
      <c r="G180" s="68"/>
      <c r="H180" s="69"/>
      <c r="I180" s="63">
        <f t="shared" si="14"/>
        <v>0</v>
      </c>
      <c r="J180" s="70"/>
      <c r="K180" s="36">
        <f t="shared" si="15"/>
        <v>0</v>
      </c>
      <c r="M180" s="39"/>
    </row>
    <row r="181" spans="1:13" ht="16.5" customHeight="1" x14ac:dyDescent="0.25">
      <c r="A181" s="67"/>
      <c r="B181" s="64" t="s">
        <v>107</v>
      </c>
      <c r="C181" s="60">
        <v>0</v>
      </c>
      <c r="D181" s="60">
        <v>0</v>
      </c>
      <c r="E181" s="69"/>
      <c r="F181" s="68"/>
      <c r="G181" s="68"/>
      <c r="H181" s="69"/>
      <c r="I181" s="63">
        <f t="shared" si="14"/>
        <v>0</v>
      </c>
      <c r="J181" s="70"/>
      <c r="K181" s="36">
        <f t="shared" si="15"/>
        <v>0</v>
      </c>
      <c r="M181" s="39"/>
    </row>
    <row r="182" spans="1:13" ht="21.75" customHeight="1" x14ac:dyDescent="0.25">
      <c r="A182" s="67"/>
      <c r="B182" s="64" t="s">
        <v>108</v>
      </c>
      <c r="C182" s="60">
        <v>0</v>
      </c>
      <c r="D182" s="60">
        <v>0</v>
      </c>
      <c r="E182" s="69"/>
      <c r="F182" s="68"/>
      <c r="G182" s="68"/>
      <c r="H182" s="69"/>
      <c r="I182" s="63">
        <f t="shared" si="14"/>
        <v>0</v>
      </c>
      <c r="J182" s="70"/>
      <c r="K182" s="36">
        <f t="shared" si="15"/>
        <v>0</v>
      </c>
      <c r="M182" s="39"/>
    </row>
    <row r="183" spans="1:13" ht="22.5" customHeight="1" x14ac:dyDescent="0.25">
      <c r="A183" s="85" t="s">
        <v>127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4"/>
        <v>0</v>
      </c>
      <c r="J183" s="70"/>
      <c r="K183" s="36">
        <f t="shared" si="15"/>
        <v>0</v>
      </c>
      <c r="M183" s="39"/>
    </row>
    <row r="184" spans="1:13" ht="18.75" customHeight="1" x14ac:dyDescent="0.25">
      <c r="A184" s="85"/>
      <c r="B184" s="64" t="s">
        <v>105</v>
      </c>
      <c r="C184" s="60">
        <f>100542+69+13176+2970</f>
        <v>116757</v>
      </c>
      <c r="D184" s="60">
        <f>50+15906+4030</f>
        <v>19986</v>
      </c>
      <c r="E184" s="69"/>
      <c r="F184" s="68"/>
      <c r="G184" s="68">
        <v>15968</v>
      </c>
      <c r="H184" s="69"/>
      <c r="I184" s="63">
        <f t="shared" si="14"/>
        <v>152711</v>
      </c>
      <c r="J184" s="70"/>
      <c r="K184" s="36">
        <f t="shared" si="15"/>
        <v>152711</v>
      </c>
      <c r="M184" s="39"/>
    </row>
    <row r="185" spans="1:13" ht="15.75" customHeight="1" x14ac:dyDescent="0.25">
      <c r="A185" s="85"/>
      <c r="B185" s="64" t="s">
        <v>106</v>
      </c>
      <c r="C185" s="60">
        <f>1370+89165+86535</f>
        <v>177070</v>
      </c>
      <c r="D185" s="60">
        <v>0</v>
      </c>
      <c r="E185" s="69"/>
      <c r="F185" s="68"/>
      <c r="G185" s="68"/>
      <c r="H185" s="69"/>
      <c r="I185" s="63">
        <f t="shared" si="14"/>
        <v>177070</v>
      </c>
      <c r="J185" s="70"/>
      <c r="K185" s="36">
        <f t="shared" si="15"/>
        <v>177070</v>
      </c>
      <c r="M185" s="39"/>
    </row>
    <row r="186" spans="1:13" ht="16.5" customHeight="1" x14ac:dyDescent="0.25">
      <c r="A186" s="85"/>
      <c r="B186" s="64" t="s">
        <v>107</v>
      </c>
      <c r="C186" s="60">
        <f>89165+96966</f>
        <v>186131</v>
      </c>
      <c r="D186" s="60">
        <v>0</v>
      </c>
      <c r="E186" s="69"/>
      <c r="F186" s="68"/>
      <c r="G186" s="68"/>
      <c r="H186" s="69"/>
      <c r="I186" s="63">
        <f t="shared" si="14"/>
        <v>186131</v>
      </c>
      <c r="J186" s="70"/>
      <c r="K186" s="36">
        <f t="shared" si="15"/>
        <v>186131</v>
      </c>
      <c r="M186" s="39"/>
    </row>
    <row r="187" spans="1:13" ht="16.5" customHeight="1" x14ac:dyDescent="0.25">
      <c r="A187" s="85"/>
      <c r="B187" s="64" t="s">
        <v>108</v>
      </c>
      <c r="C187" s="60">
        <f>56+89165+86192</f>
        <v>175413</v>
      </c>
      <c r="D187" s="60">
        <v>0</v>
      </c>
      <c r="E187" s="69"/>
      <c r="F187" s="68"/>
      <c r="G187" s="68"/>
      <c r="H187" s="69"/>
      <c r="I187" s="63">
        <f t="shared" si="14"/>
        <v>175413</v>
      </c>
      <c r="J187" s="70"/>
      <c r="K187" s="36">
        <f t="shared" si="15"/>
        <v>175413</v>
      </c>
      <c r="M187" s="39"/>
    </row>
    <row r="188" spans="1:13" ht="15.75" customHeight="1" x14ac:dyDescent="0.25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4"/>
        <v>0</v>
      </c>
      <c r="J188" s="70"/>
      <c r="K188" s="36">
        <f t="shared" si="15"/>
        <v>0</v>
      </c>
      <c r="M188" s="39"/>
    </row>
    <row r="189" spans="1:13" ht="13.5" customHeight="1" x14ac:dyDescent="0.25">
      <c r="A189" s="67"/>
      <c r="B189" s="64" t="s">
        <v>105</v>
      </c>
      <c r="C189" s="60">
        <f>31748-4154+6-100.2+2.8-157.1-4922+2792+4</f>
        <v>25219.5</v>
      </c>
      <c r="D189" s="68"/>
      <c r="E189" s="69"/>
      <c r="F189" s="68"/>
      <c r="G189" s="68"/>
      <c r="H189" s="69"/>
      <c r="I189" s="63">
        <f t="shared" si="14"/>
        <v>25219.5</v>
      </c>
      <c r="J189" s="70"/>
      <c r="K189" s="36">
        <f t="shared" si="15"/>
        <v>25219.5</v>
      </c>
      <c r="M189" s="39"/>
    </row>
    <row r="190" spans="1:13" ht="15.75" customHeight="1" x14ac:dyDescent="0.25">
      <c r="A190" s="67"/>
      <c r="B190" s="64" t="s">
        <v>106</v>
      </c>
      <c r="C190" s="60">
        <v>31965</v>
      </c>
      <c r="D190" s="68"/>
      <c r="E190" s="69"/>
      <c r="F190" s="68"/>
      <c r="G190" s="68"/>
      <c r="H190" s="69"/>
      <c r="I190" s="63">
        <f t="shared" si="14"/>
        <v>31965</v>
      </c>
      <c r="J190" s="70"/>
      <c r="K190" s="36">
        <f t="shared" si="15"/>
        <v>31965</v>
      </c>
      <c r="M190" s="39"/>
    </row>
    <row r="191" spans="1:13" ht="15.75" customHeight="1" x14ac:dyDescent="0.25">
      <c r="A191" s="67"/>
      <c r="B191" s="64" t="s">
        <v>107</v>
      </c>
      <c r="C191" s="60">
        <v>32154</v>
      </c>
      <c r="D191" s="68"/>
      <c r="E191" s="69"/>
      <c r="F191" s="68"/>
      <c r="G191" s="68"/>
      <c r="H191" s="69"/>
      <c r="I191" s="63">
        <f t="shared" si="14"/>
        <v>32154</v>
      </c>
      <c r="J191" s="70"/>
      <c r="K191" s="36">
        <f t="shared" si="15"/>
        <v>32154</v>
      </c>
      <c r="M191" s="39"/>
    </row>
    <row r="192" spans="1:13" ht="15.75" customHeight="1" x14ac:dyDescent="0.25">
      <c r="A192" s="67"/>
      <c r="B192" s="64" t="s">
        <v>108</v>
      </c>
      <c r="C192" s="60">
        <v>32336</v>
      </c>
      <c r="D192" s="68"/>
      <c r="E192" s="69"/>
      <c r="F192" s="68"/>
      <c r="G192" s="68"/>
      <c r="H192" s="69"/>
      <c r="I192" s="63">
        <f t="shared" si="14"/>
        <v>32336</v>
      </c>
      <c r="J192" s="70"/>
      <c r="K192" s="36">
        <f t="shared" si="15"/>
        <v>32336</v>
      </c>
      <c r="M192" s="39"/>
    </row>
    <row r="193" spans="1:21" ht="14.25" customHeight="1" x14ac:dyDescent="0.25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4"/>
        <v>0</v>
      </c>
      <c r="J193" s="70"/>
      <c r="K193" s="36">
        <f t="shared" si="15"/>
        <v>0</v>
      </c>
      <c r="M193" s="39"/>
    </row>
    <row r="194" spans="1:21" ht="10.5" customHeight="1" x14ac:dyDescent="0.25">
      <c r="A194" s="67"/>
      <c r="B194" s="64" t="s">
        <v>105</v>
      </c>
      <c r="C194" s="60">
        <f>21990+200+8447</f>
        <v>30637</v>
      </c>
      <c r="D194" s="60">
        <f>1685-80+21-101.2+17-395</f>
        <v>1146.8</v>
      </c>
      <c r="E194" s="69"/>
      <c r="F194" s="68"/>
      <c r="G194" s="68"/>
      <c r="H194" s="69"/>
      <c r="I194" s="63">
        <f t="shared" si="14"/>
        <v>31783.8</v>
      </c>
      <c r="J194" s="70"/>
      <c r="K194" s="36">
        <f t="shared" si="15"/>
        <v>31783.8</v>
      </c>
      <c r="M194" s="39"/>
    </row>
    <row r="195" spans="1:21" ht="12.75" customHeight="1" x14ac:dyDescent="0.25">
      <c r="A195" s="67"/>
      <c r="B195" s="64" t="s">
        <v>106</v>
      </c>
      <c r="C195" s="60">
        <v>21990</v>
      </c>
      <c r="D195" s="60">
        <v>1899</v>
      </c>
      <c r="E195" s="69"/>
      <c r="F195" s="68"/>
      <c r="G195" s="68"/>
      <c r="H195" s="69"/>
      <c r="I195" s="63">
        <f t="shared" si="14"/>
        <v>23889</v>
      </c>
      <c r="J195" s="70"/>
      <c r="K195" s="36">
        <f t="shared" si="15"/>
        <v>23889</v>
      </c>
      <c r="M195" s="39"/>
    </row>
    <row r="196" spans="1:21" ht="12.75" customHeight="1" x14ac:dyDescent="0.25">
      <c r="A196" s="67"/>
      <c r="B196" s="64" t="s">
        <v>107</v>
      </c>
      <c r="C196" s="60">
        <v>21990</v>
      </c>
      <c r="D196" s="60">
        <v>1909</v>
      </c>
      <c r="E196" s="69"/>
      <c r="F196" s="68"/>
      <c r="G196" s="68"/>
      <c r="H196" s="69"/>
      <c r="I196" s="63">
        <f t="shared" si="14"/>
        <v>23899</v>
      </c>
      <c r="J196" s="70"/>
      <c r="K196" s="36">
        <f t="shared" si="15"/>
        <v>23899</v>
      </c>
      <c r="M196" s="39"/>
    </row>
    <row r="197" spans="1:21" ht="10.5" customHeight="1" x14ac:dyDescent="0.25">
      <c r="A197" s="67"/>
      <c r="B197" s="64" t="s">
        <v>108</v>
      </c>
      <c r="C197" s="60">
        <v>21990</v>
      </c>
      <c r="D197" s="60">
        <v>1919</v>
      </c>
      <c r="E197" s="69"/>
      <c r="F197" s="68"/>
      <c r="G197" s="68"/>
      <c r="H197" s="69"/>
      <c r="I197" s="63">
        <f t="shared" si="14"/>
        <v>23909</v>
      </c>
      <c r="J197" s="70"/>
      <c r="K197" s="36">
        <f t="shared" si="15"/>
        <v>23909</v>
      </c>
      <c r="M197" s="39"/>
    </row>
    <row r="198" spans="1:21" ht="13.5" customHeight="1" x14ac:dyDescent="0.25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4"/>
        <v>0</v>
      </c>
      <c r="J198" s="70"/>
      <c r="K198" s="36">
        <f t="shared" si="15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 x14ac:dyDescent="0.25">
      <c r="A199" s="81"/>
      <c r="B199" s="64" t="s">
        <v>105</v>
      </c>
      <c r="C199" s="60">
        <f>207712+320+242+265+352+314+3+7516+182+227.5+2160+22+40+546+500</f>
        <v>220401.5</v>
      </c>
      <c r="D199" s="60">
        <f>83429+356+27+7240+8058+47+180+446+2296+1258+5113+64+7356.88+700+6</f>
        <v>116576.88</v>
      </c>
      <c r="E199" s="61"/>
      <c r="F199" s="62"/>
      <c r="G199" s="60">
        <v>34497</v>
      </c>
      <c r="H199" s="61"/>
      <c r="I199" s="63">
        <f t="shared" si="14"/>
        <v>371475.38</v>
      </c>
      <c r="J199" s="70"/>
      <c r="K199" s="36">
        <f t="shared" si="15"/>
        <v>371475.38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 x14ac:dyDescent="0.25">
      <c r="A200" s="81"/>
      <c r="B200" s="64" t="s">
        <v>106</v>
      </c>
      <c r="C200" s="60">
        <f>61679+17648</f>
        <v>79327</v>
      </c>
      <c r="D200" s="60">
        <v>0</v>
      </c>
      <c r="E200" s="61"/>
      <c r="F200" s="62"/>
      <c r="G200" s="60"/>
      <c r="H200" s="61"/>
      <c r="I200" s="63">
        <f t="shared" si="14"/>
        <v>79327</v>
      </c>
      <c r="J200" s="70"/>
      <c r="K200" s="36">
        <f t="shared" si="15"/>
        <v>79327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 x14ac:dyDescent="0.25">
      <c r="A201" s="81"/>
      <c r="B201" s="64" t="s">
        <v>107</v>
      </c>
      <c r="C201" s="60">
        <v>15085</v>
      </c>
      <c r="D201" s="60">
        <v>0</v>
      </c>
      <c r="E201" s="61"/>
      <c r="F201" s="62"/>
      <c r="G201" s="60">
        <v>0</v>
      </c>
      <c r="H201" s="61"/>
      <c r="I201" s="63">
        <f t="shared" si="14"/>
        <v>15085</v>
      </c>
      <c r="J201" s="70"/>
      <c r="K201" s="36">
        <f t="shared" si="15"/>
        <v>15085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 x14ac:dyDescent="0.25">
      <c r="A202" s="81"/>
      <c r="B202" s="64" t="s">
        <v>108</v>
      </c>
      <c r="C202" s="60">
        <v>0</v>
      </c>
      <c r="D202" s="60">
        <v>0</v>
      </c>
      <c r="E202" s="61"/>
      <c r="F202" s="62"/>
      <c r="G202" s="60">
        <v>0</v>
      </c>
      <c r="H202" s="61"/>
      <c r="I202" s="63">
        <f t="shared" si="14"/>
        <v>0</v>
      </c>
      <c r="J202" s="70"/>
      <c r="K202" s="36">
        <f t="shared" si="15"/>
        <v>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 x14ac:dyDescent="0.25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 x14ac:dyDescent="0.25">
      <c r="A204" s="81"/>
      <c r="B204" s="64" t="s">
        <v>105</v>
      </c>
      <c r="C204" s="60">
        <f>C214</f>
        <v>6353</v>
      </c>
      <c r="D204" s="60"/>
      <c r="E204" s="61"/>
      <c r="F204" s="62"/>
      <c r="G204" s="60"/>
      <c r="H204" s="61"/>
      <c r="I204" s="63">
        <f t="shared" si="14"/>
        <v>6353</v>
      </c>
      <c r="J204" s="70"/>
      <c r="K204" s="36">
        <f t="shared" si="15"/>
        <v>6353</v>
      </c>
      <c r="M204" s="39"/>
      <c r="P204" s="39"/>
    </row>
    <row r="205" spans="1:21" ht="11.25" customHeight="1" x14ac:dyDescent="0.25">
      <c r="A205" s="81"/>
      <c r="B205" s="64" t="s">
        <v>106</v>
      </c>
      <c r="C205" s="60">
        <f>C215</f>
        <v>11466</v>
      </c>
      <c r="D205" s="60"/>
      <c r="E205" s="61"/>
      <c r="F205" s="62"/>
      <c r="G205" s="60"/>
      <c r="H205" s="61"/>
      <c r="I205" s="63">
        <f t="shared" si="14"/>
        <v>11466</v>
      </c>
      <c r="J205" s="70"/>
      <c r="K205" s="36">
        <f t="shared" si="15"/>
        <v>11466</v>
      </c>
      <c r="M205" s="39"/>
      <c r="P205" s="39"/>
    </row>
    <row r="206" spans="1:21" ht="11.25" customHeight="1" x14ac:dyDescent="0.25">
      <c r="A206" s="81"/>
      <c r="B206" s="64" t="s">
        <v>107</v>
      </c>
      <c r="C206" s="60">
        <f>C216</f>
        <v>17025</v>
      </c>
      <c r="D206" s="60"/>
      <c r="E206" s="61"/>
      <c r="F206" s="62"/>
      <c r="G206" s="60"/>
      <c r="H206" s="61"/>
      <c r="I206" s="63">
        <f t="shared" si="14"/>
        <v>17025</v>
      </c>
      <c r="J206" s="70"/>
      <c r="K206" s="36">
        <f t="shared" si="15"/>
        <v>17025</v>
      </c>
      <c r="M206" s="39"/>
      <c r="P206" s="39"/>
    </row>
    <row r="207" spans="1:21" ht="11.25" customHeight="1" x14ac:dyDescent="0.25">
      <c r="A207" s="81"/>
      <c r="B207" s="64" t="s">
        <v>108</v>
      </c>
      <c r="C207" s="60">
        <f>C217</f>
        <v>18448</v>
      </c>
      <c r="D207" s="60"/>
      <c r="E207" s="61"/>
      <c r="F207" s="62"/>
      <c r="G207" s="60"/>
      <c r="H207" s="61"/>
      <c r="I207" s="63">
        <f t="shared" si="14"/>
        <v>18448</v>
      </c>
      <c r="J207" s="70"/>
      <c r="K207" s="36">
        <f t="shared" si="15"/>
        <v>18448</v>
      </c>
      <c r="M207" s="39"/>
      <c r="P207" s="39"/>
    </row>
    <row r="208" spans="1:21" ht="12" customHeight="1" x14ac:dyDescent="0.25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4"/>
        <v>0</v>
      </c>
      <c r="J208" s="70"/>
      <c r="K208" s="36">
        <f t="shared" si="15"/>
        <v>0</v>
      </c>
      <c r="M208" s="39"/>
    </row>
    <row r="209" spans="1:13" ht="12" customHeight="1" x14ac:dyDescent="0.25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4"/>
        <v>0</v>
      </c>
      <c r="J209" s="70"/>
      <c r="K209" s="36">
        <f t="shared" si="15"/>
        <v>0</v>
      </c>
      <c r="M209" s="39"/>
    </row>
    <row r="210" spans="1:13" ht="12" customHeight="1" x14ac:dyDescent="0.25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4"/>
        <v>0</v>
      </c>
      <c r="J210" s="70"/>
      <c r="K210" s="36">
        <f t="shared" si="15"/>
        <v>0</v>
      </c>
      <c r="M210" s="39"/>
    </row>
    <row r="211" spans="1:13" ht="12" customHeight="1" x14ac:dyDescent="0.25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4"/>
        <v>0</v>
      </c>
      <c r="J211" s="70"/>
      <c r="K211" s="36">
        <f t="shared" si="15"/>
        <v>0</v>
      </c>
      <c r="M211" s="39"/>
    </row>
    <row r="212" spans="1:13" ht="12" customHeight="1" x14ac:dyDescent="0.25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4"/>
        <v>0</v>
      </c>
      <c r="J212" s="70"/>
      <c r="K212" s="36">
        <f t="shared" si="15"/>
        <v>0</v>
      </c>
      <c r="M212" s="39"/>
    </row>
    <row r="213" spans="1:13" ht="14.25" customHeight="1" x14ac:dyDescent="0.25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4"/>
        <v>0</v>
      </c>
      <c r="J213" s="70"/>
      <c r="K213" s="36">
        <f t="shared" si="15"/>
        <v>0</v>
      </c>
      <c r="M213" s="39"/>
    </row>
    <row r="214" spans="1:13" ht="15" customHeight="1" x14ac:dyDescent="0.25">
      <c r="A214" s="86"/>
      <c r="B214" s="64" t="s">
        <v>105</v>
      </c>
      <c r="C214" s="60">
        <v>6353</v>
      </c>
      <c r="D214" s="60"/>
      <c r="E214" s="61"/>
      <c r="F214" s="68"/>
      <c r="G214" s="68"/>
      <c r="H214" s="69"/>
      <c r="I214" s="63">
        <f t="shared" si="14"/>
        <v>6353</v>
      </c>
      <c r="J214" s="70"/>
      <c r="K214" s="36">
        <f t="shared" si="15"/>
        <v>6353</v>
      </c>
      <c r="M214" s="39"/>
    </row>
    <row r="215" spans="1:13" ht="15" customHeight="1" x14ac:dyDescent="0.25">
      <c r="A215" s="86"/>
      <c r="B215" s="64" t="s">
        <v>106</v>
      </c>
      <c r="C215" s="60">
        <v>11466</v>
      </c>
      <c r="D215" s="60"/>
      <c r="E215" s="61"/>
      <c r="F215" s="68"/>
      <c r="G215" s="68"/>
      <c r="H215" s="69"/>
      <c r="I215" s="63">
        <f t="shared" si="14"/>
        <v>11466</v>
      </c>
      <c r="J215" s="70"/>
      <c r="K215" s="36">
        <f t="shared" si="15"/>
        <v>11466</v>
      </c>
      <c r="M215" s="39"/>
    </row>
    <row r="216" spans="1:13" ht="15" customHeight="1" x14ac:dyDescent="0.25">
      <c r="A216" s="86"/>
      <c r="B216" s="64" t="s">
        <v>107</v>
      </c>
      <c r="C216" s="60">
        <v>17025</v>
      </c>
      <c r="D216" s="60"/>
      <c r="E216" s="61"/>
      <c r="F216" s="68"/>
      <c r="G216" s="68"/>
      <c r="H216" s="69"/>
      <c r="I216" s="63">
        <f t="shared" si="14"/>
        <v>17025</v>
      </c>
      <c r="J216" s="70"/>
      <c r="K216" s="36">
        <f t="shared" si="15"/>
        <v>17025</v>
      </c>
      <c r="M216" s="39"/>
    </row>
    <row r="217" spans="1:13" ht="15" customHeight="1" x14ac:dyDescent="0.25">
      <c r="A217" s="86"/>
      <c r="B217" s="64" t="s">
        <v>108</v>
      </c>
      <c r="C217" s="60">
        <v>18448</v>
      </c>
      <c r="D217" s="60"/>
      <c r="E217" s="61"/>
      <c r="F217" s="68"/>
      <c r="G217" s="68"/>
      <c r="H217" s="69"/>
      <c r="I217" s="63">
        <f t="shared" ref="I217:I232" si="18">C217+D217+F217+G217</f>
        <v>18448</v>
      </c>
      <c r="J217" s="70"/>
      <c r="K217" s="36">
        <f t="shared" ref="K217:K232" si="19">I217-J217</f>
        <v>18448</v>
      </c>
      <c r="M217" s="39"/>
    </row>
    <row r="218" spans="1:13" ht="24.75" customHeight="1" x14ac:dyDescent="0.25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18"/>
        <v>0</v>
      </c>
      <c r="J218" s="70"/>
      <c r="K218" s="36">
        <f t="shared" si="19"/>
        <v>0</v>
      </c>
      <c r="M218" s="39"/>
    </row>
    <row r="219" spans="1:13" ht="24.75" customHeight="1" x14ac:dyDescent="0.25">
      <c r="A219" s="87"/>
      <c r="B219" s="64" t="s">
        <v>105</v>
      </c>
      <c r="C219" s="88">
        <f>-790.18-207.92-578.87-109.05-16.59</f>
        <v>-1702.6099999999997</v>
      </c>
      <c r="D219" s="88">
        <f>-35.36-79-115.07-24.84</f>
        <v>-254.27</v>
      </c>
      <c r="E219" s="89"/>
      <c r="F219" s="90"/>
      <c r="G219" s="90"/>
      <c r="H219" s="91"/>
      <c r="I219" s="92">
        <f t="shared" si="18"/>
        <v>-1956.8799999999997</v>
      </c>
      <c r="J219" s="93"/>
      <c r="K219" s="56">
        <f t="shared" si="19"/>
        <v>-1956.8799999999997</v>
      </c>
      <c r="M219" s="39"/>
    </row>
    <row r="220" spans="1:13" ht="10.5" customHeight="1" x14ac:dyDescent="0.25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18"/>
        <v>0</v>
      </c>
      <c r="J220" s="93"/>
      <c r="K220" s="56">
        <f t="shared" si="19"/>
        <v>0</v>
      </c>
      <c r="M220" s="39"/>
    </row>
    <row r="221" spans="1:13" ht="12" customHeight="1" x14ac:dyDescent="0.25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18"/>
        <v>0</v>
      </c>
      <c r="J221" s="93"/>
      <c r="K221" s="56">
        <f t="shared" si="19"/>
        <v>0</v>
      </c>
      <c r="M221" s="39"/>
    </row>
    <row r="222" spans="1:13" ht="9.75" customHeight="1" x14ac:dyDescent="0.25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18"/>
        <v>0</v>
      </c>
      <c r="J222" s="93"/>
      <c r="K222" s="56">
        <f t="shared" si="19"/>
        <v>0</v>
      </c>
      <c r="M222" s="39"/>
    </row>
    <row r="223" spans="1:13" ht="12" customHeight="1" x14ac:dyDescent="0.25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18"/>
        <v>0</v>
      </c>
      <c r="J223" s="93"/>
      <c r="K223" s="56">
        <f t="shared" si="19"/>
        <v>0</v>
      </c>
      <c r="M223" s="39"/>
    </row>
    <row r="224" spans="1:13" ht="13.5" customHeight="1" x14ac:dyDescent="0.25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18"/>
        <v>0</v>
      </c>
      <c r="J224" s="93"/>
      <c r="K224" s="56">
        <f t="shared" si="19"/>
        <v>0</v>
      </c>
      <c r="M224" s="39"/>
    </row>
    <row r="225" spans="1:13" ht="12.75" customHeight="1" x14ac:dyDescent="0.25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18"/>
        <v>0</v>
      </c>
      <c r="J225" s="93"/>
      <c r="K225" s="56">
        <f t="shared" si="19"/>
        <v>0</v>
      </c>
      <c r="M225" s="39"/>
    </row>
    <row r="226" spans="1:13" ht="13.5" customHeight="1" x14ac:dyDescent="0.25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18"/>
        <v>0</v>
      </c>
      <c r="J226" s="93"/>
      <c r="K226" s="56">
        <f t="shared" si="19"/>
        <v>0</v>
      </c>
      <c r="M226" s="39"/>
    </row>
    <row r="227" spans="1:13" ht="17.25" customHeight="1" x14ac:dyDescent="0.25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18"/>
        <v>0</v>
      </c>
      <c r="J227" s="93"/>
      <c r="K227" s="56">
        <f t="shared" si="19"/>
        <v>0</v>
      </c>
      <c r="M227" s="39"/>
    </row>
    <row r="228" spans="1:13" ht="23.25" customHeight="1" x14ac:dyDescent="0.25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 x14ac:dyDescent="0.25">
      <c r="A229" s="98"/>
      <c r="B229" s="99" t="s">
        <v>105</v>
      </c>
      <c r="C229" s="100">
        <f>C24-C139</f>
        <v>-133351.00000000012</v>
      </c>
      <c r="D229" s="100">
        <f>D24-D139</f>
        <v>-41158.000000000116</v>
      </c>
      <c r="E229" s="100">
        <f t="shared" ref="E229:H232" si="20">E24-E139</f>
        <v>0</v>
      </c>
      <c r="F229" s="100">
        <f t="shared" si="20"/>
        <v>0</v>
      </c>
      <c r="G229" s="100">
        <f t="shared" si="20"/>
        <v>0</v>
      </c>
      <c r="H229" s="100">
        <f t="shared" si="20"/>
        <v>0</v>
      </c>
      <c r="I229" s="101">
        <f t="shared" si="18"/>
        <v>-174509.00000000023</v>
      </c>
      <c r="J229" s="100">
        <f>J24-J139</f>
        <v>0</v>
      </c>
      <c r="K229" s="40">
        <f t="shared" si="19"/>
        <v>-174509.00000000023</v>
      </c>
      <c r="M229" s="39"/>
    </row>
    <row r="230" spans="1:13" ht="18.75" customHeight="1" x14ac:dyDescent="0.25">
      <c r="A230" s="98"/>
      <c r="B230" s="99" t="s">
        <v>106</v>
      </c>
      <c r="C230" s="100">
        <f t="shared" ref="C230:D232" si="21">C25-C140</f>
        <v>0</v>
      </c>
      <c r="D230" s="100">
        <f t="shared" si="21"/>
        <v>0</v>
      </c>
      <c r="E230" s="100"/>
      <c r="F230" s="100">
        <f t="shared" si="20"/>
        <v>0</v>
      </c>
      <c r="G230" s="100">
        <f t="shared" si="20"/>
        <v>0</v>
      </c>
      <c r="H230" s="100">
        <f t="shared" si="20"/>
        <v>0</v>
      </c>
      <c r="I230" s="101">
        <f t="shared" si="18"/>
        <v>0</v>
      </c>
      <c r="J230" s="100">
        <f t="shared" ref="J230:J232" si="22">J25-J140</f>
        <v>0</v>
      </c>
      <c r="K230" s="40">
        <f t="shared" si="19"/>
        <v>0</v>
      </c>
    </row>
    <row r="231" spans="1:13" ht="15.75" customHeight="1" x14ac:dyDescent="0.25">
      <c r="A231" s="98"/>
      <c r="B231" s="99" t="s">
        <v>107</v>
      </c>
      <c r="C231" s="100">
        <f t="shared" si="21"/>
        <v>0</v>
      </c>
      <c r="D231" s="100">
        <f t="shared" si="21"/>
        <v>0</v>
      </c>
      <c r="E231" s="100"/>
      <c r="F231" s="100">
        <f t="shared" si="20"/>
        <v>0</v>
      </c>
      <c r="G231" s="100">
        <f t="shared" si="20"/>
        <v>0</v>
      </c>
      <c r="H231" s="100">
        <f t="shared" si="20"/>
        <v>0</v>
      </c>
      <c r="I231" s="101">
        <f t="shared" si="18"/>
        <v>0</v>
      </c>
      <c r="J231" s="100">
        <f t="shared" si="22"/>
        <v>0</v>
      </c>
      <c r="K231" s="40">
        <f t="shared" si="19"/>
        <v>0</v>
      </c>
    </row>
    <row r="232" spans="1:13" ht="19.5" customHeight="1" x14ac:dyDescent="0.25">
      <c r="A232" s="98"/>
      <c r="B232" s="99" t="s">
        <v>108</v>
      </c>
      <c r="C232" s="100">
        <f t="shared" si="21"/>
        <v>0</v>
      </c>
      <c r="D232" s="100">
        <f t="shared" si="21"/>
        <v>0</v>
      </c>
      <c r="E232" s="100"/>
      <c r="F232" s="100">
        <f t="shared" si="20"/>
        <v>0</v>
      </c>
      <c r="G232" s="100">
        <f t="shared" si="20"/>
        <v>0</v>
      </c>
      <c r="H232" s="100">
        <f t="shared" si="20"/>
        <v>0</v>
      </c>
      <c r="I232" s="101">
        <f t="shared" si="18"/>
        <v>0</v>
      </c>
      <c r="J232" s="100">
        <f t="shared" si="22"/>
        <v>0</v>
      </c>
      <c r="K232" s="40">
        <f t="shared" si="19"/>
        <v>0</v>
      </c>
    </row>
    <row r="233" spans="1:13" ht="22.5" customHeight="1" x14ac:dyDescent="0.25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 x14ac:dyDescent="0.25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 x14ac:dyDescent="0.25">
      <c r="A235" s="43" t="s">
        <v>102</v>
      </c>
      <c r="B235" s="42"/>
      <c r="C235" s="42"/>
      <c r="D235" s="42"/>
      <c r="E235" s="42"/>
      <c r="F235" s="42"/>
    </row>
    <row r="236" spans="1:13" x14ac:dyDescent="0.25">
      <c r="A236" s="44" t="s">
        <v>104</v>
      </c>
      <c r="B236" s="42"/>
      <c r="C236" s="42"/>
      <c r="D236" s="42"/>
      <c r="E236" s="42"/>
      <c r="F236" s="42"/>
    </row>
    <row r="237" spans="1:13" x14ac:dyDescent="0.25">
      <c r="A237" s="45"/>
      <c r="B237" s="7"/>
      <c r="C237" s="7"/>
      <c r="D237" s="7"/>
      <c r="E237" s="7"/>
      <c r="F237" s="7"/>
    </row>
    <row r="238" spans="1:13" ht="18.75" x14ac:dyDescent="0.3">
      <c r="A238" s="102"/>
      <c r="B238" s="103"/>
      <c r="C238" s="103"/>
      <c r="D238" s="103"/>
      <c r="E238" s="104"/>
      <c r="F238" s="111" t="s">
        <v>103</v>
      </c>
      <c r="G238" s="105"/>
      <c r="H238" s="105"/>
      <c r="I238" s="105"/>
      <c r="J238" s="105"/>
      <c r="K238" s="106"/>
    </row>
    <row r="239" spans="1:13" ht="18.75" x14ac:dyDescent="0.3">
      <c r="A239" s="103"/>
      <c r="B239" s="103"/>
      <c r="C239" s="103"/>
      <c r="D239" s="112" t="s">
        <v>119</v>
      </c>
      <c r="E239" s="107" t="s">
        <v>114</v>
      </c>
      <c r="F239" s="108"/>
      <c r="G239" s="104"/>
      <c r="H239" s="104"/>
      <c r="I239" s="104"/>
      <c r="J239" s="103"/>
      <c r="K239" s="106"/>
    </row>
    <row r="240" spans="1:13" ht="18.75" x14ac:dyDescent="0.3">
      <c r="A240" s="106"/>
      <c r="B240" s="106"/>
      <c r="C240" s="106"/>
      <c r="D240" s="114" t="s">
        <v>120</v>
      </c>
      <c r="E240" s="109" t="s">
        <v>115</v>
      </c>
      <c r="F240" s="110"/>
      <c r="G240" s="110"/>
      <c r="H240" s="110"/>
      <c r="I240" s="110"/>
      <c r="J240" s="110"/>
      <c r="K240" s="106"/>
    </row>
    <row r="241" spans="1:1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 x14ac:dyDescent="0.25">
      <c r="A244" s="115" t="s">
        <v>117</v>
      </c>
      <c r="B244" s="116"/>
      <c r="C244" s="113"/>
      <c r="D244" s="113"/>
      <c r="E244" s="113"/>
      <c r="F244" s="113"/>
      <c r="G244" s="113" t="s">
        <v>116</v>
      </c>
      <c r="H244" s="113"/>
      <c r="I244" s="113"/>
      <c r="J244" s="113"/>
      <c r="K244" s="116"/>
    </row>
    <row r="245" spans="1:11" ht="15.75" x14ac:dyDescent="0.25">
      <c r="A245" s="117" t="s">
        <v>121</v>
      </c>
      <c r="B245" s="116"/>
      <c r="C245" s="113"/>
      <c r="D245" s="113"/>
      <c r="E245" s="113"/>
      <c r="F245" s="113"/>
      <c r="G245" s="113"/>
      <c r="H245" s="113" t="s">
        <v>118</v>
      </c>
      <c r="I245" s="113"/>
      <c r="J245" s="113"/>
      <c r="K245" s="116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31 octombrie  </vt:lpstr>
      <vt:lpstr>'31 octombrie  '!Imprimare_titluri</vt:lpstr>
    </vt:vector>
  </TitlesOfParts>
  <Company>cjarges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2024-10-14T05:19:18Z</cp:lastPrinted>
  <dcterms:created xsi:type="dcterms:W3CDTF">2012-02-15T12:17:55Z</dcterms:created>
  <dcterms:modified xsi:type="dcterms:W3CDTF">2024-11-06T11:30:55Z</dcterms:modified>
</cp:coreProperties>
</file>