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60" yWindow="-60" windowWidth="13320" windowHeight="11640"/>
  </bookViews>
  <sheets>
    <sheet name="DGiun23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2"/>
  <c r="C53"/>
  <c r="C46"/>
  <c r="C43"/>
  <c r="C41" s="1"/>
  <c r="C48"/>
  <c r="C30"/>
  <c r="D27" l="1"/>
  <c r="D29"/>
  <c r="D30"/>
  <c r="D31"/>
  <c r="D32"/>
  <c r="D36"/>
  <c r="D37"/>
  <c r="D38"/>
  <c r="D39"/>
  <c r="D43"/>
  <c r="D41" s="1"/>
  <c r="D46"/>
  <c r="D47"/>
  <c r="D48"/>
  <c r="D53"/>
  <c r="D55"/>
  <c r="D56"/>
  <c r="D66"/>
  <c r="D67"/>
  <c r="D75"/>
  <c r="D74"/>
  <c r="D22"/>
  <c r="C54"/>
  <c r="D54" s="1"/>
  <c r="C74"/>
  <c r="C67"/>
  <c r="C40"/>
  <c r="D40" s="1"/>
  <c r="M79" l="1"/>
  <c r="L79"/>
  <c r="M78"/>
  <c r="M77"/>
  <c r="E75"/>
  <c r="E74"/>
  <c r="E73"/>
  <c r="E72"/>
  <c r="E71"/>
  <c r="L70"/>
  <c r="E70"/>
  <c r="C68"/>
  <c r="E67"/>
  <c r="E66"/>
  <c r="L65"/>
  <c r="D65"/>
  <c r="D76" s="1"/>
  <c r="C65"/>
  <c r="C76" s="1"/>
  <c r="L60"/>
  <c r="L72" s="1"/>
  <c r="L73" s="1"/>
  <c r="L74" s="1"/>
  <c r="C58"/>
  <c r="D58" s="1"/>
  <c r="E57"/>
  <c r="C57"/>
  <c r="D57" s="1"/>
  <c r="E56"/>
  <c r="E55"/>
  <c r="C52"/>
  <c r="D52" s="1"/>
  <c r="E53"/>
  <c r="E48"/>
  <c r="E47"/>
  <c r="E46"/>
  <c r="E45"/>
  <c r="C45"/>
  <c r="D45" s="1"/>
  <c r="E43"/>
  <c r="E41" s="1"/>
  <c r="E40"/>
  <c r="E39"/>
  <c r="E38"/>
  <c r="E37"/>
  <c r="E36"/>
  <c r="C33"/>
  <c r="E32"/>
  <c r="E31"/>
  <c r="E30"/>
  <c r="E29"/>
  <c r="E27"/>
  <c r="C26"/>
  <c r="D26" s="1"/>
  <c r="C23"/>
  <c r="D23"/>
  <c r="E68" l="1"/>
  <c r="D33"/>
  <c r="E33" s="1"/>
  <c r="C44"/>
  <c r="D44" s="1"/>
  <c r="E65"/>
  <c r="C83"/>
  <c r="E52"/>
  <c r="C62"/>
  <c r="E26"/>
  <c r="E22"/>
  <c r="E54"/>
  <c r="E58"/>
  <c r="E76" l="1"/>
  <c r="C49"/>
  <c r="D49" s="1"/>
  <c r="E44"/>
  <c r="D83"/>
  <c r="D62"/>
  <c r="E62" s="1"/>
  <c r="E23"/>
  <c r="E83"/>
  <c r="C82" l="1"/>
  <c r="D82"/>
  <c r="E49"/>
  <c r="E82" s="1"/>
</calcChain>
</file>

<file path=xl/sharedStrings.xml><?xml version="1.0" encoding="utf-8"?>
<sst xmlns="http://schemas.openxmlformats.org/spreadsheetml/2006/main" count="173" uniqueCount="154">
  <si>
    <t xml:space="preserve"> </t>
  </si>
  <si>
    <t>Devizul general</t>
  </si>
  <si>
    <t>al obiectivului de investiţii</t>
  </si>
  <si>
    <t>Nr. crt.</t>
  </si>
  <si>
    <t>Denumirea capitolelor și subcapitolelor de cheltuieli</t>
  </si>
  <si>
    <t>Valoarea (exclusiv TVA)</t>
  </si>
  <si>
    <t>TVA</t>
  </si>
  <si>
    <t>Valoarea (inclusiv TVA)</t>
  </si>
  <si>
    <t>Lei</t>
  </si>
  <si>
    <t>1</t>
  </si>
  <si>
    <t>2</t>
  </si>
  <si>
    <t>3</t>
  </si>
  <si>
    <t>4</t>
  </si>
  <si>
    <t>5</t>
  </si>
  <si>
    <t>CAPITOLUL 1</t>
  </si>
  <si>
    <t xml:space="preserve">Cheltuieli pentru obținerea și amenajarea terenului </t>
  </si>
  <si>
    <t>1.1</t>
  </si>
  <si>
    <t>Obținerea terenului</t>
  </si>
  <si>
    <t>1.2</t>
  </si>
  <si>
    <t>Amenajarea terenului</t>
  </si>
  <si>
    <t>1.3</t>
  </si>
  <si>
    <t>Amenajări pentru protecția mediului și aducerea terenului la starea inițială</t>
  </si>
  <si>
    <t>1.4</t>
  </si>
  <si>
    <t>Cheltuieli pentru relocarea/protecţia utilităţilor</t>
  </si>
  <si>
    <t>TOTAL CAPITOLUL 1</t>
  </si>
  <si>
    <t>CAPITOLUL 2</t>
  </si>
  <si>
    <t>Cheltuieli pentru asigurarea utilităților necesare obiectivului de investiții</t>
  </si>
  <si>
    <t>TOTAL CAPITOLUL 2</t>
  </si>
  <si>
    <t>CAPITOLUL 3</t>
  </si>
  <si>
    <t xml:space="preserve">Cheltuieli pentru proiectare și asistență tehnică </t>
  </si>
  <si>
    <t>3.1</t>
  </si>
  <si>
    <t>Studii</t>
  </si>
  <si>
    <t>3.1.1</t>
  </si>
  <si>
    <t>Studii de teren</t>
  </si>
  <si>
    <t>3.1.2</t>
  </si>
  <si>
    <t>Raport privind impactul asupra mediului</t>
  </si>
  <si>
    <t>3.1.3</t>
  </si>
  <si>
    <t>Alte studii specifice</t>
  </si>
  <si>
    <t>3.2</t>
  </si>
  <si>
    <t>Documentaţii-suport şi cheltuieli pentru obţinerea de avize, acorduri şi autorizaţii</t>
  </si>
  <si>
    <t>3.3</t>
  </si>
  <si>
    <t>Expertiză tehnică</t>
  </si>
  <si>
    <t>3.4</t>
  </si>
  <si>
    <t>Certificarea performanţei energetice şi auditul energetic al clădirilor</t>
  </si>
  <si>
    <t>3.5</t>
  </si>
  <si>
    <t>Proiectare</t>
  </si>
  <si>
    <t>3.5.1</t>
  </si>
  <si>
    <t>Temă de proiectare</t>
  </si>
  <si>
    <t>3.5.2</t>
  </si>
  <si>
    <t>Studiu de prefezabilitate</t>
  </si>
  <si>
    <t>3.5.3</t>
  </si>
  <si>
    <t>Studiu de fezabilitate/documentație de avizare a lucrărilor de intervenții și deviz general</t>
  </si>
  <si>
    <t>3.5.4</t>
  </si>
  <si>
    <t>Documentaţiile tehnice necesare în vederea obţinerii avizelor/acordurilor/autorizațiilor</t>
  </si>
  <si>
    <t>3.5.5</t>
  </si>
  <si>
    <t>Verificarea tehnică de calitate a proiectului tehnic şi a detaliilor de execuție</t>
  </si>
  <si>
    <t>3.5.6</t>
  </si>
  <si>
    <t>Proiect tehnic şi detalii de execuție</t>
  </si>
  <si>
    <t>3.6</t>
  </si>
  <si>
    <t>Organizarea procedurilor de achiziţie</t>
  </si>
  <si>
    <t>3.7</t>
  </si>
  <si>
    <t>Consultanță</t>
  </si>
  <si>
    <t>3.7.1</t>
  </si>
  <si>
    <t xml:space="preserve">Managementul de proiect pentru obiectivul de investiţii </t>
  </si>
  <si>
    <t>3.7.2</t>
  </si>
  <si>
    <t>Auditul finaciar</t>
  </si>
  <si>
    <t>3.8</t>
  </si>
  <si>
    <t>Asistență tehnică</t>
  </si>
  <si>
    <t>3.8.1</t>
  </si>
  <si>
    <t>Asistență tehnică din partea proiectantului</t>
  </si>
  <si>
    <t>3.8.1.1</t>
  </si>
  <si>
    <t>3.8.1.2</t>
  </si>
  <si>
    <t>pentru participarea proiectantului la fazele incluse în programul de control al lucrărilor de execuţie, avizat de către Inspectoratul de Stat în Const</t>
  </si>
  <si>
    <t>3.8.2</t>
  </si>
  <si>
    <t>Dirigenție de șantier</t>
  </si>
  <si>
    <t>TOTAL CAPITOLUL 3</t>
  </si>
  <si>
    <t>CAPITOLUL 4</t>
  </si>
  <si>
    <t>Cheltuieli pentru investiția de bază</t>
  </si>
  <si>
    <t>4.1</t>
  </si>
  <si>
    <t>Construcții și instalații</t>
  </si>
  <si>
    <t>4.2</t>
  </si>
  <si>
    <t>Montaj utilaje, echipamente tehnologice și funcționale</t>
  </si>
  <si>
    <t>4.3</t>
  </si>
  <si>
    <t>Utilaje, echipamente tehnologice și funcționale care necesită montaj</t>
  </si>
  <si>
    <t>4.4</t>
  </si>
  <si>
    <t>Utilaje, echipamente tehnologice și funcționale care nu necesită montaj și echipamente de transport</t>
  </si>
  <si>
    <t>4.5</t>
  </si>
  <si>
    <t>Dotari</t>
  </si>
  <si>
    <t>4.6</t>
  </si>
  <si>
    <t>Active necorporale</t>
  </si>
  <si>
    <t>TOTAL CAPITOLUL 4</t>
  </si>
  <si>
    <t>CAPITOLUL 5</t>
  </si>
  <si>
    <t>Alte cheltuieli</t>
  </si>
  <si>
    <t>5.1</t>
  </si>
  <si>
    <t>Organizare de șantier</t>
  </si>
  <si>
    <t>5.1.1</t>
  </si>
  <si>
    <t>Lucrări de construcții pentru organizarea șantierului</t>
  </si>
  <si>
    <t>5.1.2</t>
  </si>
  <si>
    <t>Cheltuieli conexe organizării șantierului</t>
  </si>
  <si>
    <t>5.2</t>
  </si>
  <si>
    <t>Comisioane, cote, taxe, costul creditului</t>
  </si>
  <si>
    <t>5.2.1</t>
  </si>
  <si>
    <t>Comisioanele şi dobânzile aferente creditului băncii finanţatoare</t>
  </si>
  <si>
    <t>5.2.2</t>
  </si>
  <si>
    <t>Cota aferentă ISC pentru controlul calităţii lucrărilor de construcţii</t>
  </si>
  <si>
    <t>5.2.3</t>
  </si>
  <si>
    <t xml:space="preserve">Cota aferentă ISC pentru controlul statului în amenajarea teritoriului, urbanism şi pentru autorizarea lucrărilor de construcţii </t>
  </si>
  <si>
    <t>5.2.4</t>
  </si>
  <si>
    <t>Cota aferentă Casei Sociale a Constructorilor - CSC</t>
  </si>
  <si>
    <t>5.2.5</t>
  </si>
  <si>
    <t>Taxe pentru acorduri, avize conforme şi autorizaţia de construire/desfiinţare</t>
  </si>
  <si>
    <t>5.3</t>
  </si>
  <si>
    <t>Cheltuieli diverse și neprevăzute</t>
  </si>
  <si>
    <t>5.4</t>
  </si>
  <si>
    <t>Cheltuieli pentru informare și publicitate</t>
  </si>
  <si>
    <t>TOTAL CAPITOLUL 5</t>
  </si>
  <si>
    <t>CAPITOLUL 6</t>
  </si>
  <si>
    <t>Cheltuieli pentru probe tehnologice și teste</t>
  </si>
  <si>
    <t>6.1</t>
  </si>
  <si>
    <t>Pregătirea personalului de exploatare</t>
  </si>
  <si>
    <t>6.2</t>
  </si>
  <si>
    <t>Probe tehnologice și teste</t>
  </si>
  <si>
    <t>TOTAL CAPITOLUL 6</t>
  </si>
  <si>
    <t>TOTAL GENERAL:</t>
  </si>
  <si>
    <t>din care: C+M (1.2, 1.3, 1.4, 2, 4.1, 4.2, 5.1.1)</t>
  </si>
  <si>
    <t>Data</t>
  </si>
  <si>
    <t/>
  </si>
  <si>
    <t>  Obiect 1 : LUCRARI PENTRU CRESTEREA EFICIENTEI ENERGETICE A CLADIRII</t>
  </si>
  <si>
    <t xml:space="preserve"> 4.1.1</t>
  </si>
  <si>
    <t xml:space="preserve"> 4.1.2</t>
  </si>
  <si>
    <t>  Obiect 2 : LUCRARI CONEXE</t>
  </si>
  <si>
    <t xml:space="preserve"> 4.1.3</t>
  </si>
  <si>
    <t>  Obiect 3 : LUCRARI PENTRU AUTORIZARE ISU</t>
  </si>
  <si>
    <t>CRESTEREA EFICIENTEI ENERGETICE A PALATULUI ADMINISTRATIV SITUAT IN PITESTI
- PIATA VASILE MILEA NR.1 JUD.ARGES</t>
  </si>
  <si>
    <t>Cheltuieli pentru asigurarea utilităților necesare
obiectivului de investiții</t>
  </si>
  <si>
    <t xml:space="preserve"> 4.1.4</t>
  </si>
  <si>
    <t>  Obiect 4 : SISTEM TEHNIC DE SECURITATE - CURENTI SLABI, VOCE-DATE</t>
  </si>
  <si>
    <t xml:space="preserve">Proiect tehnic de executie actualizat la data finalizarii lurarilor - "as build" </t>
  </si>
  <si>
    <t xml:space="preserve">Constructii si instalatii- Ob.4. </t>
  </si>
  <si>
    <t>lei (fara T.V.A)</t>
  </si>
  <si>
    <t>Sistem tehnic de securitate</t>
  </si>
  <si>
    <t>Voce date</t>
  </si>
  <si>
    <t>TOTAL 4.1</t>
  </si>
  <si>
    <t>Montaj utilaj si echipamente tehnologice</t>
  </si>
  <si>
    <t>TOTAL 4.2</t>
  </si>
  <si>
    <t>Utilaje si echipamente tehnologice</t>
  </si>
  <si>
    <t>TOTAL 4.3</t>
  </si>
  <si>
    <t>TOTAL 4.1+4.2+4.3</t>
  </si>
  <si>
    <t>Total cu TVA</t>
  </si>
  <si>
    <t>fara TVA</t>
  </si>
  <si>
    <t>cu TVA</t>
  </si>
  <si>
    <t>Proiectare- sistem de securitate</t>
  </si>
  <si>
    <t>Proiectare - Voce date</t>
  </si>
  <si>
    <t>Total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</si>
</sst>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b/>
      <sz val="10"/>
      <name val="Arial"/>
    </font>
    <font>
      <b/>
      <sz val="12"/>
      <name val="Arial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Trebuchet MS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4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70">
    <xf numFmtId="0" fontId="0" fillId="0" borderId="0" xfId="0">
      <alignment vertical="top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top" wrapText="1"/>
    </xf>
    <xf numFmtId="4" fontId="0" fillId="0" borderId="10" xfId="0" applyNumberFormat="1" applyFont="1" applyFill="1" applyBorder="1" applyAlignment="1" applyProtection="1">
      <alignment vertical="top" wrapText="1"/>
    </xf>
    <xf numFmtId="4" fontId="1" fillId="0" borderId="10" xfId="0" applyNumberFormat="1" applyFont="1" applyFill="1" applyBorder="1" applyAlignment="1" applyProtection="1">
      <alignment vertical="top" wrapText="1"/>
    </xf>
    <xf numFmtId="14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4" fontId="0" fillId="0" borderId="10" xfId="0" applyNumberFormat="1" applyFont="1" applyFill="1" applyBorder="1" applyAlignment="1" applyProtection="1">
      <alignment vertical="center" wrapText="1"/>
    </xf>
    <xf numFmtId="4" fontId="3" fillId="0" borderId="10" xfId="0" applyNumberFormat="1" applyFont="1" applyFill="1" applyBorder="1" applyAlignment="1" applyProtection="1">
      <alignment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0" fillId="0" borderId="22" xfId="0" applyNumberFormat="1" applyFont="1" applyFill="1" applyBorder="1" applyAlignment="1" applyProtection="1">
      <alignment vertical="top" wrapText="1"/>
    </xf>
    <xf numFmtId="4" fontId="0" fillId="0" borderId="10" xfId="0" applyNumberFormat="1" applyFill="1" applyBorder="1" applyAlignment="1" applyProtection="1">
      <alignment vertical="top" wrapText="1"/>
    </xf>
    <xf numFmtId="0" fontId="0" fillId="0" borderId="10" xfId="0" applyNumberFormat="1" applyFill="1" applyBorder="1" applyAlignment="1" applyProtection="1">
      <alignment vertical="top" wrapText="1"/>
    </xf>
    <xf numFmtId="2" fontId="0" fillId="0" borderId="23" xfId="0" applyNumberFormat="1" applyBorder="1" applyAlignment="1">
      <alignment horizontal="center" vertical="top"/>
    </xf>
    <xf numFmtId="4" fontId="21" fillId="0" borderId="23" xfId="0" applyNumberFormat="1" applyFont="1" applyBorder="1" applyAlignment="1">
      <alignment horizontal="left" vertical="top"/>
    </xf>
    <xf numFmtId="4" fontId="21" fillId="0" borderId="23" xfId="0" applyNumberFormat="1" applyFont="1" applyBorder="1" applyAlignment="1">
      <alignment horizontal="center" vertical="top"/>
    </xf>
    <xf numFmtId="4" fontId="22" fillId="0" borderId="23" xfId="0" applyNumberFormat="1" applyFont="1" applyBorder="1">
      <alignment vertical="top"/>
    </xf>
    <xf numFmtId="4" fontId="0" fillId="0" borderId="23" xfId="0" applyNumberFormat="1" applyBorder="1">
      <alignment vertical="top"/>
    </xf>
    <xf numFmtId="2" fontId="22" fillId="0" borderId="23" xfId="0" applyNumberFormat="1" applyFont="1" applyBorder="1" applyAlignment="1">
      <alignment horizontal="center" vertical="top"/>
    </xf>
    <xf numFmtId="4" fontId="22" fillId="0" borderId="23" xfId="0" applyNumberFormat="1" applyFont="1" applyBorder="1" applyAlignment="1">
      <alignment horizontal="right" vertical="top"/>
    </xf>
    <xf numFmtId="2" fontId="21" fillId="0" borderId="23" xfId="0" applyNumberFormat="1" applyFont="1" applyBorder="1">
      <alignment vertical="top"/>
    </xf>
    <xf numFmtId="4" fontId="21" fillId="0" borderId="23" xfId="0" applyNumberFormat="1" applyFont="1" applyBorder="1">
      <alignment vertical="top"/>
    </xf>
    <xf numFmtId="4" fontId="21" fillId="0" borderId="0" xfId="0" applyNumberFormat="1" applyFont="1">
      <alignment vertical="top"/>
    </xf>
    <xf numFmtId="2" fontId="21" fillId="0" borderId="0" xfId="0" applyNumberFormat="1" applyFont="1" applyBorder="1">
      <alignment vertical="top"/>
    </xf>
    <xf numFmtId="4" fontId="21" fillId="0" borderId="0" xfId="0" applyNumberFormat="1" applyFont="1" applyBorder="1">
      <alignment vertical="top"/>
    </xf>
    <xf numFmtId="4" fontId="22" fillId="0" borderId="0" xfId="0" applyNumberFormat="1" applyFont="1" applyBorder="1">
      <alignment vertical="top"/>
    </xf>
    <xf numFmtId="2" fontId="0" fillId="0" borderId="0" xfId="0" applyNumberFormat="1">
      <alignment vertical="top"/>
    </xf>
    <xf numFmtId="4" fontId="21" fillId="0" borderId="24" xfId="0" applyNumberFormat="1" applyFont="1" applyBorder="1">
      <alignment vertical="top"/>
    </xf>
    <xf numFmtId="4" fontId="21" fillId="0" borderId="25" xfId="0" applyNumberFormat="1" applyFont="1" applyBorder="1">
      <alignment vertical="top"/>
    </xf>
    <xf numFmtId="4" fontId="0" fillId="0" borderId="23" xfId="0" applyNumberFormat="1" applyBorder="1" applyAlignment="1">
      <alignment horizontal="center" vertical="center"/>
    </xf>
    <xf numFmtId="4" fontId="0" fillId="0" borderId="26" xfId="0" applyNumberFormat="1" applyBorder="1">
      <alignment vertical="top"/>
    </xf>
    <xf numFmtId="4" fontId="0" fillId="0" borderId="27" xfId="0" applyNumberFormat="1" applyBorder="1">
      <alignment vertical="top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>
      <alignment vertical="top"/>
    </xf>
    <xf numFmtId="4" fontId="21" fillId="0" borderId="29" xfId="0" applyNumberFormat="1" applyFont="1" applyBorder="1" applyAlignment="1">
      <alignment vertical="top"/>
    </xf>
    <xf numFmtId="4" fontId="21" fillId="0" borderId="23" xfId="0" applyNumberFormat="1" applyFont="1" applyBorder="1" applyAlignment="1">
      <alignment vertical="top"/>
    </xf>
    <xf numFmtId="4" fontId="21" fillId="0" borderId="23" xfId="0" applyNumberFormat="1" applyFont="1" applyBorder="1" applyAlignment="1">
      <alignment horizontal="center" vertical="center"/>
    </xf>
    <xf numFmtId="4" fontId="0" fillId="0" borderId="0" xfId="0" applyNumberFormat="1" applyFont="1" applyFill="1" applyBorder="1" applyAlignment="1" applyProtection="1">
      <alignment vertical="top" wrapText="1"/>
    </xf>
    <xf numFmtId="4" fontId="0" fillId="33" borderId="10" xfId="0" applyNumberFormat="1" applyFont="1" applyFill="1" applyBorder="1" applyAlignment="1" applyProtection="1">
      <alignment vertical="top" wrapText="1"/>
    </xf>
    <xf numFmtId="14" fontId="0" fillId="33" borderId="10" xfId="0" applyNumberFormat="1" applyFont="1" applyFill="1" applyBorder="1" applyAlignment="1" applyProtection="1">
      <alignment vertical="center" wrapText="1"/>
    </xf>
    <xf numFmtId="0" fontId="0" fillId="33" borderId="10" xfId="0" applyNumberFormat="1" applyFont="1" applyFill="1" applyBorder="1" applyAlignment="1" applyProtection="1">
      <alignment vertical="center" wrapText="1"/>
    </xf>
    <xf numFmtId="4" fontId="0" fillId="33" borderId="10" xfId="0" applyNumberFormat="1" applyFont="1" applyFill="1" applyBorder="1" applyAlignment="1" applyProtection="1">
      <alignment vertical="center" wrapText="1"/>
    </xf>
    <xf numFmtId="4" fontId="23" fillId="0" borderId="0" xfId="0" applyNumberFormat="1" applyFont="1" applyBorder="1" applyAlignment="1"/>
    <xf numFmtId="0" fontId="0" fillId="0" borderId="12" xfId="0" applyNumberFormat="1" applyFont="1" applyFill="1" applyBorder="1" applyAlignment="1" applyProtection="1">
      <alignment vertical="top" wrapText="1"/>
    </xf>
    <xf numFmtId="4" fontId="0" fillId="0" borderId="11" xfId="0" applyNumberFormat="1" applyFont="1" applyFill="1" applyBorder="1" applyAlignment="1" applyProtection="1">
      <alignment vertical="top" wrapText="1"/>
    </xf>
    <xf numFmtId="4" fontId="0" fillId="0" borderId="16" xfId="0" applyNumberFormat="1" applyFont="1" applyFill="1" applyBorder="1" applyAlignment="1" applyProtection="1">
      <alignment vertical="top" wrapText="1"/>
    </xf>
    <xf numFmtId="4" fontId="1" fillId="0" borderId="17" xfId="0" applyNumberFormat="1" applyFont="1" applyFill="1" applyBorder="1" applyAlignment="1" applyProtection="1">
      <alignment vertical="top" wrapText="1"/>
    </xf>
    <xf numFmtId="4" fontId="22" fillId="0" borderId="23" xfId="0" applyNumberFormat="1" applyFont="1" applyBorder="1" applyAlignment="1"/>
    <xf numFmtId="4" fontId="0" fillId="0" borderId="23" xfId="0" applyNumberFormat="1" applyFont="1" applyFill="1" applyBorder="1" applyAlignment="1" applyProtection="1">
      <alignment vertical="top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5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right" vertical="top" wrapText="1"/>
    </xf>
    <xf numFmtId="0" fontId="0" fillId="0" borderId="18" xfId="0" applyNumberFormat="1" applyFont="1" applyFill="1" applyBorder="1" applyAlignment="1" applyProtection="1">
      <alignment horizontal="right" vertical="top" wrapText="1"/>
    </xf>
    <xf numFmtId="0" fontId="0" fillId="0" borderId="19" xfId="0" applyNumberFormat="1" applyFont="1" applyFill="1" applyBorder="1" applyAlignment="1" applyProtection="1">
      <alignment horizontal="right" vertical="top" wrapText="1"/>
    </xf>
    <xf numFmtId="0" fontId="0" fillId="0" borderId="20" xfId="0" applyNumberFormat="1" applyFont="1" applyFill="1" applyBorder="1" applyAlignment="1" applyProtection="1">
      <alignment horizontal="right" vertical="top" wrapText="1"/>
    </xf>
    <xf numFmtId="0" fontId="2" fillId="0" borderId="14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15" xfId="0" applyNumberFormat="1" applyFont="1" applyFill="1" applyBorder="1" applyAlignment="1" applyProtection="1">
      <alignment horizontal="center" vertical="top" wrapText="1"/>
    </xf>
    <xf numFmtId="0" fontId="1" fillId="0" borderId="14" xfId="0" applyNumberFormat="1" applyFont="1" applyFill="1" applyBorder="1" applyAlignment="1" applyProtection="1">
      <alignment horizontal="center" vertical="top" wrapText="1"/>
    </xf>
    <xf numFmtId="0" fontId="1" fillId="0" borderId="12" xfId="0" applyNumberFormat="1" applyFont="1" applyFill="1" applyBorder="1" applyAlignment="1" applyProtection="1">
      <alignment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14" fontId="1" fillId="0" borderId="0" xfId="0" applyNumberFormat="1" applyFont="1" applyFill="1" applyBorder="1" applyAlignment="1" applyProtection="1">
      <alignment horizontal="left" vertical="top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90"/>
  <sheetViews>
    <sheetView tabSelected="1" topLeftCell="A72" workbookViewId="0">
      <selection activeCell="A89" sqref="A89:B89"/>
    </sheetView>
  </sheetViews>
  <sheetFormatPr defaultRowHeight="12.75"/>
  <cols>
    <col min="1" max="1" width="10.140625" bestFit="1" customWidth="1"/>
    <col min="2" max="2" width="42.85546875" bestFit="1" customWidth="1"/>
    <col min="3" max="5" width="13.5703125" bestFit="1" customWidth="1"/>
    <col min="6" max="6" width="11.7109375" bestFit="1" customWidth="1"/>
    <col min="7" max="7" width="14.85546875" customWidth="1"/>
    <col min="8" max="8" width="16.28515625" customWidth="1"/>
    <col min="9" max="9" width="16.5703125" customWidth="1"/>
    <col min="10" max="10" width="8" customWidth="1"/>
    <col min="11" max="11" width="38.7109375" customWidth="1"/>
    <col min="12" max="12" width="22" customWidth="1"/>
  </cols>
  <sheetData>
    <row r="3" spans="1:5">
      <c r="A3" s="53" t="s">
        <v>0</v>
      </c>
      <c r="B3" s="53"/>
      <c r="C3" s="53"/>
      <c r="D3" s="53"/>
      <c r="E3" s="53"/>
    </row>
    <row r="4" spans="1:5">
      <c r="A4" s="53" t="s">
        <v>0</v>
      </c>
      <c r="B4" s="53"/>
      <c r="C4" s="53"/>
      <c r="D4" s="53"/>
      <c r="E4" s="53"/>
    </row>
    <row r="5" spans="1:5">
      <c r="A5" s="54"/>
      <c r="B5" s="55"/>
      <c r="C5" s="55"/>
      <c r="D5" s="55"/>
      <c r="E5" s="56"/>
    </row>
    <row r="6" spans="1:5" ht="15.75">
      <c r="A6" s="57" t="s">
        <v>1</v>
      </c>
      <c r="B6" s="58"/>
      <c r="C6" s="58"/>
      <c r="D6" s="58"/>
      <c r="E6" s="59"/>
    </row>
    <row r="7" spans="1:5">
      <c r="A7" s="60" t="s">
        <v>2</v>
      </c>
      <c r="B7" s="51"/>
      <c r="C7" s="51"/>
      <c r="D7" s="51"/>
      <c r="E7" s="52"/>
    </row>
    <row r="8" spans="1:5" ht="29.25" customHeight="1">
      <c r="A8" s="50" t="s">
        <v>133</v>
      </c>
      <c r="B8" s="51"/>
      <c r="C8" s="51"/>
      <c r="D8" s="51"/>
      <c r="E8" s="52"/>
    </row>
    <row r="9" spans="1:5">
      <c r="A9" s="60" t="s">
        <v>0</v>
      </c>
      <c r="B9" s="51"/>
      <c r="C9" s="51"/>
      <c r="D9" s="51"/>
      <c r="E9" s="52"/>
    </row>
    <row r="10" spans="1:5" ht="38.25">
      <c r="A10" s="63" t="s">
        <v>3</v>
      </c>
      <c r="B10" s="65" t="s">
        <v>4</v>
      </c>
      <c r="C10" s="1" t="s">
        <v>5</v>
      </c>
      <c r="D10" s="1" t="s">
        <v>6</v>
      </c>
      <c r="E10" s="1" t="s">
        <v>7</v>
      </c>
    </row>
    <row r="11" spans="1:5">
      <c r="A11" s="64"/>
      <c r="B11" s="66"/>
      <c r="C11" s="1" t="s">
        <v>8</v>
      </c>
      <c r="D11" s="1" t="s">
        <v>8</v>
      </c>
      <c r="E11" s="1" t="s">
        <v>8</v>
      </c>
    </row>
    <row r="12" spans="1:5">
      <c r="A12" s="1" t="s">
        <v>9</v>
      </c>
      <c r="B12" s="9" t="s">
        <v>10</v>
      </c>
      <c r="C12" s="1" t="s">
        <v>11</v>
      </c>
      <c r="D12" s="1" t="s">
        <v>12</v>
      </c>
      <c r="E12" s="1" t="s">
        <v>13</v>
      </c>
    </row>
    <row r="13" spans="1:5">
      <c r="A13" s="61" t="s">
        <v>14</v>
      </c>
      <c r="B13" s="67"/>
      <c r="C13" s="67"/>
      <c r="D13" s="67"/>
      <c r="E13" s="62"/>
    </row>
    <row r="14" spans="1:5">
      <c r="A14" s="61" t="s">
        <v>15</v>
      </c>
      <c r="B14" s="67"/>
      <c r="C14" s="67"/>
      <c r="D14" s="67"/>
      <c r="E14" s="62"/>
    </row>
    <row r="15" spans="1:5">
      <c r="A15" s="2" t="s">
        <v>16</v>
      </c>
      <c r="B15" s="2" t="s">
        <v>17</v>
      </c>
      <c r="C15" s="3">
        <v>0</v>
      </c>
      <c r="D15" s="3">
        <v>0</v>
      </c>
      <c r="E15" s="3">
        <v>0</v>
      </c>
    </row>
    <row r="16" spans="1:5">
      <c r="A16" s="2" t="s">
        <v>18</v>
      </c>
      <c r="B16" s="2" t="s">
        <v>19</v>
      </c>
      <c r="C16" s="3">
        <v>0</v>
      </c>
      <c r="D16" s="3">
        <v>0</v>
      </c>
      <c r="E16" s="3">
        <v>0</v>
      </c>
    </row>
    <row r="17" spans="1:5" ht="25.5">
      <c r="A17" s="2" t="s">
        <v>20</v>
      </c>
      <c r="B17" s="2" t="s">
        <v>21</v>
      </c>
      <c r="C17" s="3">
        <v>0</v>
      </c>
      <c r="D17" s="3">
        <v>0</v>
      </c>
      <c r="E17" s="3">
        <v>0</v>
      </c>
    </row>
    <row r="18" spans="1:5">
      <c r="A18" s="2" t="s">
        <v>22</v>
      </c>
      <c r="B18" s="2" t="s">
        <v>23</v>
      </c>
      <c r="C18" s="3">
        <v>0</v>
      </c>
      <c r="D18" s="3">
        <v>0</v>
      </c>
      <c r="E18" s="3">
        <v>0</v>
      </c>
    </row>
    <row r="19" spans="1:5">
      <c r="A19" s="61" t="s">
        <v>24</v>
      </c>
      <c r="B19" s="62"/>
      <c r="C19" s="4">
        <v>0</v>
      </c>
      <c r="D19" s="4">
        <v>0</v>
      </c>
      <c r="E19" s="4">
        <v>0</v>
      </c>
    </row>
    <row r="20" spans="1:5">
      <c r="A20" s="61" t="s">
        <v>25</v>
      </c>
      <c r="B20" s="67"/>
      <c r="C20" s="67"/>
      <c r="D20" s="67"/>
      <c r="E20" s="62"/>
    </row>
    <row r="21" spans="1:5" ht="27" customHeight="1">
      <c r="A21" s="61" t="s">
        <v>134</v>
      </c>
      <c r="B21" s="67"/>
      <c r="C21" s="67"/>
      <c r="D21" s="67"/>
      <c r="E21" s="62"/>
    </row>
    <row r="22" spans="1:5" ht="25.5">
      <c r="A22" s="2" t="s">
        <v>10</v>
      </c>
      <c r="B22" s="2" t="s">
        <v>26</v>
      </c>
      <c r="C22" s="3">
        <v>26789.64</v>
      </c>
      <c r="D22" s="3">
        <f>ROUND(C22*0.19,2)</f>
        <v>5090.03</v>
      </c>
      <c r="E22" s="3">
        <f>C22+D22</f>
        <v>31879.67</v>
      </c>
    </row>
    <row r="23" spans="1:5">
      <c r="A23" s="61" t="s">
        <v>27</v>
      </c>
      <c r="B23" s="62"/>
      <c r="C23" s="4">
        <f>C22</f>
        <v>26789.64</v>
      </c>
      <c r="D23" s="4">
        <f>D22</f>
        <v>5090.03</v>
      </c>
      <c r="E23" s="4">
        <f>E22</f>
        <v>31879.67</v>
      </c>
    </row>
    <row r="24" spans="1:5">
      <c r="A24" s="61" t="s">
        <v>28</v>
      </c>
      <c r="B24" s="67"/>
      <c r="C24" s="67"/>
      <c r="D24" s="67"/>
      <c r="E24" s="62"/>
    </row>
    <row r="25" spans="1:5">
      <c r="A25" s="61" t="s">
        <v>29</v>
      </c>
      <c r="B25" s="67"/>
      <c r="C25" s="67"/>
      <c r="D25" s="67"/>
      <c r="E25" s="62"/>
    </row>
    <row r="26" spans="1:5">
      <c r="A26" s="2" t="s">
        <v>30</v>
      </c>
      <c r="B26" s="2" t="s">
        <v>31</v>
      </c>
      <c r="C26" s="39">
        <f>C27+C28+C29</f>
        <v>16000</v>
      </c>
      <c r="D26" s="49">
        <f>ROUND(C26*0.19,2)</f>
        <v>3040</v>
      </c>
      <c r="E26" s="39">
        <f>C26+D26</f>
        <v>19040</v>
      </c>
    </row>
    <row r="27" spans="1:5">
      <c r="A27" s="2" t="s">
        <v>32</v>
      </c>
      <c r="B27" s="2" t="s">
        <v>33</v>
      </c>
      <c r="C27" s="3">
        <v>5500</v>
      </c>
      <c r="D27" s="49">
        <f>ROUND(C27*0.19,2)</f>
        <v>1045</v>
      </c>
      <c r="E27" s="3">
        <f>C27+D27</f>
        <v>6545</v>
      </c>
    </row>
    <row r="28" spans="1:5">
      <c r="A28" s="2" t="s">
        <v>34</v>
      </c>
      <c r="B28" s="2" t="s">
        <v>35</v>
      </c>
      <c r="C28" s="3">
        <v>0</v>
      </c>
      <c r="D28" s="3">
        <v>0</v>
      </c>
      <c r="E28" s="3">
        <v>0</v>
      </c>
    </row>
    <row r="29" spans="1:5">
      <c r="A29" s="2" t="s">
        <v>36</v>
      </c>
      <c r="B29" s="2" t="s">
        <v>37</v>
      </c>
      <c r="C29" s="3">
        <v>10500</v>
      </c>
      <c r="D29" s="49">
        <f>ROUND(C29*0.19,2)</f>
        <v>1995</v>
      </c>
      <c r="E29" s="3">
        <f>C29+D29</f>
        <v>12495</v>
      </c>
    </row>
    <row r="30" spans="1:5" ht="25.5">
      <c r="A30" s="2" t="s">
        <v>38</v>
      </c>
      <c r="B30" s="2" t="s">
        <v>39</v>
      </c>
      <c r="C30" s="39">
        <f>67800-6780</f>
        <v>61020</v>
      </c>
      <c r="D30" s="49">
        <f>ROUND(C30*0.19,2)</f>
        <v>11593.8</v>
      </c>
      <c r="E30" s="39">
        <f>C30+D30</f>
        <v>72613.8</v>
      </c>
    </row>
    <row r="31" spans="1:5">
      <c r="A31" s="2" t="s">
        <v>40</v>
      </c>
      <c r="B31" s="2" t="s">
        <v>41</v>
      </c>
      <c r="C31" s="39">
        <v>38992</v>
      </c>
      <c r="D31" s="49">
        <f>ROUND(C31*0.19,2)</f>
        <v>7408.48</v>
      </c>
      <c r="E31" s="39">
        <f>C31+D31</f>
        <v>46400.479999999996</v>
      </c>
    </row>
    <row r="32" spans="1:5" ht="25.5">
      <c r="A32" s="2" t="s">
        <v>42</v>
      </c>
      <c r="B32" s="2" t="s">
        <v>43</v>
      </c>
      <c r="C32" s="39">
        <v>24908</v>
      </c>
      <c r="D32" s="49">
        <f>ROUND(C32*0.19,2)</f>
        <v>4732.5200000000004</v>
      </c>
      <c r="E32" s="39">
        <f>C32+D32</f>
        <v>29640.52</v>
      </c>
    </row>
    <row r="33" spans="1:5">
      <c r="A33" s="2" t="s">
        <v>44</v>
      </c>
      <c r="B33" s="2" t="s">
        <v>45</v>
      </c>
      <c r="C33" s="39">
        <f>C34+C35+C36+C37+C38+C39</f>
        <v>564653.59000000008</v>
      </c>
      <c r="D33" s="49">
        <f>ROUND(C33*0.19,2)</f>
        <v>107284.18</v>
      </c>
      <c r="E33" s="39">
        <f>C33+D33</f>
        <v>671937.77</v>
      </c>
    </row>
    <row r="34" spans="1:5">
      <c r="A34" s="2" t="s">
        <v>46</v>
      </c>
      <c r="B34" s="2" t="s">
        <v>47</v>
      </c>
      <c r="C34" s="3">
        <v>0</v>
      </c>
      <c r="D34" s="3">
        <v>0</v>
      </c>
      <c r="E34" s="3">
        <v>0</v>
      </c>
    </row>
    <row r="35" spans="1:5">
      <c r="A35" s="2" t="s">
        <v>48</v>
      </c>
      <c r="B35" s="2" t="s">
        <v>49</v>
      </c>
      <c r="C35" s="3">
        <v>0</v>
      </c>
      <c r="D35" s="3">
        <v>0</v>
      </c>
      <c r="E35" s="3">
        <v>0</v>
      </c>
    </row>
    <row r="36" spans="1:5" ht="25.5">
      <c r="A36" s="2" t="s">
        <v>50</v>
      </c>
      <c r="B36" s="2" t="s">
        <v>51</v>
      </c>
      <c r="C36" s="3">
        <v>22382</v>
      </c>
      <c r="D36" s="49">
        <f t="shared" ref="D36:D40" si="0">ROUND(C36*0.19,2)</f>
        <v>4252.58</v>
      </c>
      <c r="E36" s="3">
        <f t="shared" ref="E36:E40" si="1">C36+D36</f>
        <v>26634.58</v>
      </c>
    </row>
    <row r="37" spans="1:5" ht="25.5">
      <c r="A37" s="2" t="s">
        <v>52</v>
      </c>
      <c r="B37" s="2" t="s">
        <v>53</v>
      </c>
      <c r="C37" s="3">
        <v>106600</v>
      </c>
      <c r="D37" s="49">
        <f t="shared" si="0"/>
        <v>20254</v>
      </c>
      <c r="E37" s="3">
        <f t="shared" si="1"/>
        <v>126854</v>
      </c>
    </row>
    <row r="38" spans="1:5" ht="25.5">
      <c r="A38" s="2" t="s">
        <v>54</v>
      </c>
      <c r="B38" s="2" t="s">
        <v>55</v>
      </c>
      <c r="C38" s="3">
        <v>42432</v>
      </c>
      <c r="D38" s="49">
        <f t="shared" si="0"/>
        <v>8062.08</v>
      </c>
      <c r="E38" s="3">
        <f t="shared" si="1"/>
        <v>50494.080000000002</v>
      </c>
    </row>
    <row r="39" spans="1:5">
      <c r="A39" s="2" t="s">
        <v>56</v>
      </c>
      <c r="B39" s="2" t="s">
        <v>57</v>
      </c>
      <c r="C39" s="12">
        <f>349319.59+52420-8500</f>
        <v>393239.59</v>
      </c>
      <c r="D39" s="49">
        <f t="shared" si="0"/>
        <v>74715.520000000004</v>
      </c>
      <c r="E39" s="3">
        <f t="shared" si="1"/>
        <v>467955.11000000004</v>
      </c>
    </row>
    <row r="40" spans="1:5">
      <c r="A40" s="2" t="s">
        <v>58</v>
      </c>
      <c r="B40" s="2" t="s">
        <v>59</v>
      </c>
      <c r="C40" s="39">
        <f>35000-3500</f>
        <v>31500</v>
      </c>
      <c r="D40" s="49">
        <f t="shared" si="0"/>
        <v>5985</v>
      </c>
      <c r="E40" s="39">
        <f t="shared" si="1"/>
        <v>37485</v>
      </c>
    </row>
    <row r="41" spans="1:5">
      <c r="A41" s="2" t="s">
        <v>60</v>
      </c>
      <c r="B41" s="2" t="s">
        <v>61</v>
      </c>
      <c r="C41" s="39">
        <f>C42+C43</f>
        <v>30000</v>
      </c>
      <c r="D41" s="39">
        <f t="shared" ref="D41:E41" si="2">D42+D43</f>
        <v>5700</v>
      </c>
      <c r="E41" s="39">
        <f t="shared" si="2"/>
        <v>35700</v>
      </c>
    </row>
    <row r="42" spans="1:5" ht="25.5">
      <c r="A42" s="2" t="s">
        <v>62</v>
      </c>
      <c r="B42" s="2" t="s">
        <v>63</v>
      </c>
      <c r="C42" s="3">
        <v>0</v>
      </c>
      <c r="D42" s="3">
        <v>0</v>
      </c>
      <c r="E42" s="3">
        <v>0</v>
      </c>
    </row>
    <row r="43" spans="1:5">
      <c r="A43" s="2" t="s">
        <v>64</v>
      </c>
      <c r="B43" s="2" t="s">
        <v>65</v>
      </c>
      <c r="C43" s="3">
        <f>32000-2000</f>
        <v>30000</v>
      </c>
      <c r="D43" s="49">
        <f t="shared" ref="D43:D48" si="3">ROUND(C43*0.19,2)</f>
        <v>5700</v>
      </c>
      <c r="E43" s="3">
        <f t="shared" ref="E43:E49" si="4">C43+D43</f>
        <v>35700</v>
      </c>
    </row>
    <row r="44" spans="1:5">
      <c r="A44" s="2" t="s">
        <v>66</v>
      </c>
      <c r="B44" s="2" t="s">
        <v>67</v>
      </c>
      <c r="C44" s="39">
        <f>C45+C48</f>
        <v>342000.88</v>
      </c>
      <c r="D44" s="49">
        <f t="shared" si="3"/>
        <v>64980.17</v>
      </c>
      <c r="E44" s="39">
        <f t="shared" si="4"/>
        <v>406981.05</v>
      </c>
    </row>
    <row r="45" spans="1:5">
      <c r="A45" s="2" t="s">
        <v>68</v>
      </c>
      <c r="B45" s="2" t="s">
        <v>69</v>
      </c>
      <c r="C45" s="3">
        <f>C46+C47</f>
        <v>125820.88</v>
      </c>
      <c r="D45" s="49">
        <f t="shared" si="3"/>
        <v>23905.97</v>
      </c>
      <c r="E45" s="3">
        <f t="shared" si="4"/>
        <v>149726.85</v>
      </c>
    </row>
    <row r="46" spans="1:5" ht="25.5">
      <c r="A46" s="2" t="s">
        <v>70</v>
      </c>
      <c r="B46" s="13" t="s">
        <v>137</v>
      </c>
      <c r="C46" s="3">
        <f>124799.88-13979</f>
        <v>110820.88</v>
      </c>
      <c r="D46" s="49">
        <f t="shared" si="3"/>
        <v>21055.97</v>
      </c>
      <c r="E46" s="3">
        <f t="shared" si="4"/>
        <v>131876.85</v>
      </c>
    </row>
    <row r="47" spans="1:5" ht="38.25">
      <c r="A47" s="2" t="s">
        <v>71</v>
      </c>
      <c r="B47" s="2" t="s">
        <v>72</v>
      </c>
      <c r="C47" s="3">
        <v>15000</v>
      </c>
      <c r="D47" s="49">
        <f t="shared" si="3"/>
        <v>2850</v>
      </c>
      <c r="E47" s="3">
        <f t="shared" si="4"/>
        <v>17850</v>
      </c>
    </row>
    <row r="48" spans="1:5">
      <c r="A48" s="2" t="s">
        <v>73</v>
      </c>
      <c r="B48" s="2" t="s">
        <v>74</v>
      </c>
      <c r="C48" s="3">
        <f>218180-2000</f>
        <v>216180</v>
      </c>
      <c r="D48" s="49">
        <f t="shared" si="3"/>
        <v>41074.199999999997</v>
      </c>
      <c r="E48" s="3">
        <f t="shared" si="4"/>
        <v>257254.2</v>
      </c>
    </row>
    <row r="49" spans="1:13">
      <c r="A49" s="61" t="s">
        <v>75</v>
      </c>
      <c r="B49" s="62"/>
      <c r="C49" s="4">
        <f>C26+C30+C31+C32+C33+C40+C41+C44</f>
        <v>1109074.4700000002</v>
      </c>
      <c r="D49" s="4">
        <f t="shared" ref="D49" si="5">C49*0.19</f>
        <v>210724.14930000005</v>
      </c>
      <c r="E49" s="4">
        <f t="shared" si="4"/>
        <v>1319798.6193000004</v>
      </c>
      <c r="F49" s="10"/>
      <c r="G49" s="10"/>
    </row>
    <row r="50" spans="1:13">
      <c r="A50" s="61" t="s">
        <v>76</v>
      </c>
      <c r="B50" s="67"/>
      <c r="C50" s="67"/>
      <c r="D50" s="67"/>
      <c r="E50" s="62"/>
    </row>
    <row r="51" spans="1:13">
      <c r="A51" s="61" t="s">
        <v>77</v>
      </c>
      <c r="B51" s="67"/>
      <c r="C51" s="67"/>
      <c r="D51" s="67"/>
      <c r="E51" s="62"/>
    </row>
    <row r="52" spans="1:13" ht="15" customHeight="1">
      <c r="A52" s="2" t="s">
        <v>78</v>
      </c>
      <c r="B52" s="2" t="s">
        <v>79</v>
      </c>
      <c r="C52" s="3">
        <f>C53+C54+C55+C56</f>
        <v>24234861.790000003</v>
      </c>
      <c r="D52" s="49">
        <f t="shared" ref="D52:D58" si="6">ROUND(C52*0.19,2)</f>
        <v>4604623.74</v>
      </c>
      <c r="E52" s="7">
        <f t="shared" ref="E52:E58" si="7">C52+D52</f>
        <v>28839485.530000001</v>
      </c>
      <c r="G52" s="10"/>
    </row>
    <row r="53" spans="1:13" ht="25.5">
      <c r="A53" s="5" t="s">
        <v>128</v>
      </c>
      <c r="B53" s="6" t="s">
        <v>127</v>
      </c>
      <c r="C53" s="7">
        <f>10487038.18+107399.23+3500+8410+33259</f>
        <v>10639606.41</v>
      </c>
      <c r="D53" s="49">
        <f t="shared" si="6"/>
        <v>2021525.22</v>
      </c>
      <c r="E53" s="7">
        <f t="shared" si="7"/>
        <v>12661131.630000001</v>
      </c>
      <c r="G53" s="43"/>
      <c r="H53" s="10"/>
    </row>
    <row r="54" spans="1:13" ht="25.5" customHeight="1">
      <c r="A54" s="5" t="s">
        <v>129</v>
      </c>
      <c r="B54" s="6" t="s">
        <v>130</v>
      </c>
      <c r="C54" s="7">
        <f>9303258.92+1386213.16-8430-107399.24</f>
        <v>10573642.84</v>
      </c>
      <c r="D54" s="49">
        <f t="shared" si="6"/>
        <v>2008992.14</v>
      </c>
      <c r="E54" s="7">
        <f t="shared" si="7"/>
        <v>12582634.98</v>
      </c>
    </row>
    <row r="55" spans="1:13" ht="25.5" customHeight="1">
      <c r="A55" s="5" t="s">
        <v>131</v>
      </c>
      <c r="B55" s="6" t="s">
        <v>132</v>
      </c>
      <c r="C55" s="7">
        <v>1667610.01</v>
      </c>
      <c r="D55" s="49">
        <f t="shared" si="6"/>
        <v>316845.90000000002</v>
      </c>
      <c r="E55" s="7">
        <f t="shared" si="7"/>
        <v>1984455.9100000001</v>
      </c>
    </row>
    <row r="56" spans="1:13" ht="25.5" customHeight="1">
      <c r="A56" s="40" t="s">
        <v>135</v>
      </c>
      <c r="B56" s="41" t="s">
        <v>136</v>
      </c>
      <c r="C56" s="42">
        <v>1354002.53</v>
      </c>
      <c r="D56" s="49">
        <f t="shared" si="6"/>
        <v>257260.48</v>
      </c>
      <c r="E56" s="42">
        <f t="shared" si="7"/>
        <v>1611263.01</v>
      </c>
      <c r="G56" s="10"/>
    </row>
    <row r="57" spans="1:13" ht="25.5">
      <c r="A57" s="2" t="s">
        <v>80</v>
      </c>
      <c r="B57" s="2" t="s">
        <v>81</v>
      </c>
      <c r="C57" s="7">
        <f>1038145.9+88192.79</f>
        <v>1126338.69</v>
      </c>
      <c r="D57" s="49">
        <f t="shared" si="6"/>
        <v>214004.35</v>
      </c>
      <c r="E57" s="7">
        <f t="shared" si="7"/>
        <v>1340343.04</v>
      </c>
      <c r="J57" s="14">
        <v>4.0999999999999996</v>
      </c>
      <c r="K57" s="15" t="s">
        <v>138</v>
      </c>
      <c r="L57" s="16" t="s">
        <v>139</v>
      </c>
      <c r="M57" s="10"/>
    </row>
    <row r="58" spans="1:13" ht="25.5">
      <c r="A58" s="2" t="s">
        <v>82</v>
      </c>
      <c r="B58" s="2" t="s">
        <v>83</v>
      </c>
      <c r="C58" s="7">
        <f>4424340.34+580260.31</f>
        <v>5004600.6500000004</v>
      </c>
      <c r="D58" s="49">
        <f t="shared" si="6"/>
        <v>950874.12</v>
      </c>
      <c r="E58" s="7">
        <f t="shared" si="7"/>
        <v>5955474.7700000005</v>
      </c>
      <c r="J58" s="14">
        <v>1</v>
      </c>
      <c r="K58" s="17" t="s">
        <v>140</v>
      </c>
      <c r="L58" s="18">
        <v>57569.15</v>
      </c>
      <c r="M58" s="10"/>
    </row>
    <row r="59" spans="1:13" ht="38.25">
      <c r="A59" s="2" t="s">
        <v>84</v>
      </c>
      <c r="B59" s="2" t="s">
        <v>85</v>
      </c>
      <c r="C59" s="7">
        <v>0</v>
      </c>
      <c r="D59" s="7">
        <v>0</v>
      </c>
      <c r="E59" s="7">
        <v>0</v>
      </c>
      <c r="J59" s="19">
        <v>2</v>
      </c>
      <c r="K59" s="17" t="s">
        <v>141</v>
      </c>
      <c r="L59" s="20">
        <v>1296433.3799999999</v>
      </c>
      <c r="M59" s="10"/>
    </row>
    <row r="60" spans="1:13">
      <c r="A60" s="2" t="s">
        <v>86</v>
      </c>
      <c r="B60" s="2" t="s">
        <v>87</v>
      </c>
      <c r="C60" s="3">
        <v>0</v>
      </c>
      <c r="D60" s="3">
        <v>0</v>
      </c>
      <c r="E60" s="3">
        <v>0</v>
      </c>
      <c r="J60" s="21"/>
      <c r="K60" s="22" t="s">
        <v>142</v>
      </c>
      <c r="L60" s="22">
        <f>L58+L59</f>
        <v>1354002.5299999998</v>
      </c>
      <c r="M60" s="23"/>
    </row>
    <row r="61" spans="1:13">
      <c r="A61" s="2" t="s">
        <v>88</v>
      </c>
      <c r="B61" s="2" t="s">
        <v>89</v>
      </c>
      <c r="C61" s="3">
        <v>0</v>
      </c>
      <c r="D61" s="3">
        <v>0</v>
      </c>
      <c r="E61" s="3">
        <v>0</v>
      </c>
      <c r="J61" s="24"/>
      <c r="K61" s="25"/>
      <c r="L61" s="25"/>
      <c r="M61" s="23"/>
    </row>
    <row r="62" spans="1:13">
      <c r="A62" s="61" t="s">
        <v>90</v>
      </c>
      <c r="B62" s="62"/>
      <c r="C62" s="4">
        <f>C52+C57+C58+C59+C60+C61</f>
        <v>30365801.130000003</v>
      </c>
      <c r="D62" s="8">
        <f>C62*19%</f>
        <v>5769502.2147000004</v>
      </c>
      <c r="E62" s="8">
        <f>C62+D62</f>
        <v>36135303.344700001</v>
      </c>
      <c r="G62" s="10"/>
      <c r="J62" s="21">
        <v>4.2</v>
      </c>
      <c r="K62" s="22" t="s">
        <v>143</v>
      </c>
      <c r="L62" s="16" t="s">
        <v>139</v>
      </c>
      <c r="M62" s="23"/>
    </row>
    <row r="63" spans="1:13">
      <c r="A63" s="61" t="s">
        <v>91</v>
      </c>
      <c r="B63" s="67"/>
      <c r="C63" s="67"/>
      <c r="D63" s="67"/>
      <c r="E63" s="62"/>
      <c r="J63" s="21">
        <v>1</v>
      </c>
      <c r="K63" s="17" t="s">
        <v>140</v>
      </c>
      <c r="L63" s="17">
        <v>32627.53</v>
      </c>
      <c r="M63" s="23"/>
    </row>
    <row r="64" spans="1:13">
      <c r="A64" s="61" t="s">
        <v>92</v>
      </c>
      <c r="B64" s="67"/>
      <c r="C64" s="67"/>
      <c r="D64" s="67"/>
      <c r="E64" s="62"/>
      <c r="J64" s="21">
        <v>2</v>
      </c>
      <c r="K64" s="17" t="s">
        <v>141</v>
      </c>
      <c r="L64" s="17">
        <v>55565.26</v>
      </c>
      <c r="M64" s="23"/>
    </row>
    <row r="65" spans="1:13">
      <c r="A65" s="2" t="s">
        <v>93</v>
      </c>
      <c r="B65" s="2" t="s">
        <v>94</v>
      </c>
      <c r="C65" s="3">
        <f>C66+C67</f>
        <v>377205.98000000004</v>
      </c>
      <c r="D65" s="3">
        <f>D66+D67</f>
        <v>71669.14</v>
      </c>
      <c r="E65" s="3">
        <f>E66+E67</f>
        <v>448875.12</v>
      </c>
      <c r="I65" s="10"/>
      <c r="J65" s="21"/>
      <c r="K65" s="22" t="s">
        <v>144</v>
      </c>
      <c r="L65" s="22">
        <f>L63+L64</f>
        <v>88192.790000000008</v>
      </c>
      <c r="M65" s="23"/>
    </row>
    <row r="66" spans="1:13" ht="25.5">
      <c r="A66" s="2" t="s">
        <v>95</v>
      </c>
      <c r="B66" s="2" t="s">
        <v>96</v>
      </c>
      <c r="C66" s="3">
        <v>277917.78000000003</v>
      </c>
      <c r="D66" s="49">
        <f>ROUND(C66*0.19,2)</f>
        <v>52804.38</v>
      </c>
      <c r="E66" s="3">
        <f>C66+D66</f>
        <v>330722.16000000003</v>
      </c>
      <c r="F66" s="10"/>
      <c r="G66" s="10"/>
      <c r="J66" s="24"/>
      <c r="K66" s="26"/>
      <c r="L66" s="26"/>
      <c r="M66" s="23"/>
    </row>
    <row r="67" spans="1:13">
      <c r="A67" s="2" t="s">
        <v>97</v>
      </c>
      <c r="B67" s="2" t="s">
        <v>98</v>
      </c>
      <c r="C67" s="3">
        <f>99268.2+8430-8410</f>
        <v>99288.2</v>
      </c>
      <c r="D67" s="49">
        <f>ROUND(C67*0.19,2)</f>
        <v>18864.759999999998</v>
      </c>
      <c r="E67" s="3">
        <f>C67+D67</f>
        <v>118152.95999999999</v>
      </c>
      <c r="G67" t="s">
        <v>0</v>
      </c>
      <c r="J67" s="21">
        <v>4.3</v>
      </c>
      <c r="K67" s="22" t="s">
        <v>145</v>
      </c>
      <c r="L67" s="16" t="s">
        <v>139</v>
      </c>
      <c r="M67" s="23"/>
    </row>
    <row r="68" spans="1:13">
      <c r="A68" s="2" t="s">
        <v>99</v>
      </c>
      <c r="B68" s="2" t="s">
        <v>100</v>
      </c>
      <c r="C68" s="3">
        <f>C70+C71+C72+C73</f>
        <v>433282.33</v>
      </c>
      <c r="D68" s="3">
        <v>0</v>
      </c>
      <c r="E68" s="3">
        <f>E69+E70+E71+E72+E73</f>
        <v>433282.33</v>
      </c>
      <c r="F68" s="11"/>
      <c r="G68" s="38"/>
      <c r="J68" s="21">
        <v>1</v>
      </c>
      <c r="K68" s="17" t="s">
        <v>140</v>
      </c>
      <c r="L68" s="17">
        <v>46547.81</v>
      </c>
      <c r="M68" s="23"/>
    </row>
    <row r="69" spans="1:13" ht="25.5">
      <c r="A69" s="2" t="s">
        <v>101</v>
      </c>
      <c r="B69" s="2" t="s">
        <v>102</v>
      </c>
      <c r="C69" s="3">
        <v>0</v>
      </c>
      <c r="D69" s="3">
        <v>0</v>
      </c>
      <c r="E69" s="3">
        <v>0</v>
      </c>
      <c r="J69" s="21">
        <v>2</v>
      </c>
      <c r="K69" s="17" t="s">
        <v>141</v>
      </c>
      <c r="L69" s="17">
        <v>533712.5</v>
      </c>
      <c r="M69" s="23"/>
    </row>
    <row r="70" spans="1:13" ht="25.5">
      <c r="A70" s="2" t="s">
        <v>103</v>
      </c>
      <c r="B70" s="2" t="s">
        <v>104</v>
      </c>
      <c r="C70" s="3">
        <v>107767.42</v>
      </c>
      <c r="D70" s="3">
        <v>0</v>
      </c>
      <c r="E70" s="3">
        <f>C70</f>
        <v>107767.42</v>
      </c>
      <c r="J70" s="21"/>
      <c r="K70" s="22" t="s">
        <v>146</v>
      </c>
      <c r="L70" s="22">
        <f>L68+L69</f>
        <v>580260.31000000006</v>
      </c>
      <c r="M70" s="23"/>
    </row>
    <row r="71" spans="1:13" ht="38.25">
      <c r="A71" s="2" t="s">
        <v>105</v>
      </c>
      <c r="B71" s="2" t="s">
        <v>106</v>
      </c>
      <c r="C71" s="3">
        <v>21553.49</v>
      </c>
      <c r="D71" s="3">
        <v>0</v>
      </c>
      <c r="E71" s="3">
        <f>C71</f>
        <v>21553.49</v>
      </c>
      <c r="J71" s="24"/>
      <c r="K71" s="25"/>
      <c r="L71" s="25"/>
      <c r="M71" s="23"/>
    </row>
    <row r="72" spans="1:13" ht="25.5">
      <c r="A72" s="2" t="s">
        <v>107</v>
      </c>
      <c r="B72" s="2" t="s">
        <v>108</v>
      </c>
      <c r="C72" s="3">
        <v>107767.42</v>
      </c>
      <c r="D72" s="3">
        <v>0</v>
      </c>
      <c r="E72" s="3">
        <f>C72</f>
        <v>107767.42</v>
      </c>
      <c r="J72" s="24"/>
      <c r="K72" s="22" t="s">
        <v>147</v>
      </c>
      <c r="L72" s="17">
        <f>L60+L65+L70</f>
        <v>2022455.63</v>
      </c>
      <c r="M72" s="23"/>
    </row>
    <row r="73" spans="1:13" ht="26.25" thickBot="1">
      <c r="A73" s="2" t="s">
        <v>109</v>
      </c>
      <c r="B73" s="2" t="s">
        <v>110</v>
      </c>
      <c r="C73" s="46">
        <v>196194</v>
      </c>
      <c r="D73" s="46">
        <v>0</v>
      </c>
      <c r="E73" s="3">
        <f>C73</f>
        <v>196194</v>
      </c>
      <c r="J73" s="24"/>
      <c r="K73" s="25" t="s">
        <v>6</v>
      </c>
      <c r="L73" s="17">
        <f>L72*19/100</f>
        <v>384266.56969999999</v>
      </c>
      <c r="M73" s="23"/>
    </row>
    <row r="74" spans="1:13" ht="13.5" thickBot="1">
      <c r="A74" s="2" t="s">
        <v>111</v>
      </c>
      <c r="B74" s="44" t="s">
        <v>112</v>
      </c>
      <c r="C74" s="48">
        <f>1073992.48-107399.24</f>
        <v>966593.24</v>
      </c>
      <c r="D74" s="49">
        <f>ROUND(C74*0.19,2)</f>
        <v>183652.72</v>
      </c>
      <c r="E74" s="45">
        <f>C74+D74</f>
        <v>1150245.96</v>
      </c>
      <c r="J74" s="27"/>
      <c r="K74" s="28" t="s">
        <v>148</v>
      </c>
      <c r="L74" s="29">
        <f>L73+L72</f>
        <v>2406722.1996999998</v>
      </c>
      <c r="M74" s="10"/>
    </row>
    <row r="75" spans="1:13">
      <c r="A75" s="2" t="s">
        <v>113</v>
      </c>
      <c r="B75" s="44" t="s">
        <v>114</v>
      </c>
      <c r="C75" s="49">
        <v>8000</v>
      </c>
      <c r="D75" s="49">
        <f>ROUND(C75*0.19,2)</f>
        <v>1520</v>
      </c>
      <c r="E75" s="45">
        <f>C75+D75</f>
        <v>9520</v>
      </c>
      <c r="J75" s="27"/>
      <c r="K75" s="10"/>
      <c r="L75" s="10"/>
      <c r="M75" s="10"/>
    </row>
    <row r="76" spans="1:13">
      <c r="A76" s="61" t="s">
        <v>115</v>
      </c>
      <c r="B76" s="62"/>
      <c r="C76" s="47">
        <f>C65+C68+C74+C75</f>
        <v>1785081.55</v>
      </c>
      <c r="D76" s="47">
        <f>D65+D74+D75</f>
        <v>256841.86</v>
      </c>
      <c r="E76" s="4">
        <f>E65+E68+E74+E75</f>
        <v>2041923.41</v>
      </c>
      <c r="H76" s="10"/>
      <c r="J76" s="27"/>
      <c r="K76" s="10"/>
      <c r="L76" s="30" t="s">
        <v>149</v>
      </c>
      <c r="M76" s="30" t="s">
        <v>150</v>
      </c>
    </row>
    <row r="77" spans="1:13">
      <c r="A77" s="61" t="s">
        <v>116</v>
      </c>
      <c r="B77" s="67"/>
      <c r="C77" s="67"/>
      <c r="D77" s="67"/>
      <c r="E77" s="62"/>
      <c r="J77" s="27"/>
      <c r="K77" s="31" t="s">
        <v>151</v>
      </c>
      <c r="L77" s="32">
        <v>2520</v>
      </c>
      <c r="M77" s="33">
        <f>L77*1.19</f>
        <v>2998.7999999999997</v>
      </c>
    </row>
    <row r="78" spans="1:13">
      <c r="A78" s="61" t="s">
        <v>117</v>
      </c>
      <c r="B78" s="67"/>
      <c r="C78" s="67"/>
      <c r="D78" s="67"/>
      <c r="E78" s="62"/>
      <c r="J78" s="27"/>
      <c r="K78" s="34" t="s">
        <v>152</v>
      </c>
      <c r="L78" s="32">
        <v>49900</v>
      </c>
      <c r="M78" s="33">
        <f>L78*1.19</f>
        <v>59381</v>
      </c>
    </row>
    <row r="79" spans="1:13">
      <c r="A79" s="2" t="s">
        <v>118</v>
      </c>
      <c r="B79" s="2" t="s">
        <v>119</v>
      </c>
      <c r="C79" s="3">
        <v>0</v>
      </c>
      <c r="D79" s="3">
        <v>0</v>
      </c>
      <c r="E79" s="3">
        <v>0</v>
      </c>
      <c r="J79" s="27"/>
      <c r="K79" s="35" t="s">
        <v>153</v>
      </c>
      <c r="L79" s="36">
        <f>L77+L78</f>
        <v>52420</v>
      </c>
      <c r="M79" s="37">
        <f>M78+M77</f>
        <v>62379.8</v>
      </c>
    </row>
    <row r="80" spans="1:13">
      <c r="A80" s="2" t="s">
        <v>120</v>
      </c>
      <c r="B80" s="2" t="s">
        <v>121</v>
      </c>
      <c r="C80" s="3">
        <v>0</v>
      </c>
      <c r="D80" s="3">
        <v>0</v>
      </c>
      <c r="E80" s="3">
        <v>0</v>
      </c>
    </row>
    <row r="81" spans="1:5">
      <c r="A81" s="61" t="s">
        <v>122</v>
      </c>
      <c r="B81" s="62"/>
      <c r="C81" s="4">
        <v>0</v>
      </c>
      <c r="D81" s="4">
        <v>0</v>
      </c>
      <c r="E81" s="4">
        <v>0</v>
      </c>
    </row>
    <row r="82" spans="1:5">
      <c r="A82" s="61" t="s">
        <v>123</v>
      </c>
      <c r="B82" s="62"/>
      <c r="C82" s="4">
        <f>C19+C23+C49+C62+C76</f>
        <v>33286746.790000003</v>
      </c>
      <c r="D82" s="4">
        <f>D19+D23+D49+D62+D76</f>
        <v>6242158.2540000007</v>
      </c>
      <c r="E82" s="4">
        <f>E19+E23+E49+E62+E76</f>
        <v>39528905.044</v>
      </c>
    </row>
    <row r="83" spans="1:5">
      <c r="A83" s="61" t="s">
        <v>124</v>
      </c>
      <c r="B83" s="62"/>
      <c r="C83" s="4">
        <f>C16+C17+C18+C22+C52+C57+C66</f>
        <v>25665907.900000006</v>
      </c>
      <c r="D83" s="4">
        <f>D16+D17+D18+D22+D52+D57+D66</f>
        <v>4876522.5</v>
      </c>
      <c r="E83" s="4">
        <f>E16+E17+E18+E22+E52+E57+E66</f>
        <v>30542430.400000002</v>
      </c>
    </row>
    <row r="84" spans="1:5">
      <c r="A84" s="53" t="s">
        <v>0</v>
      </c>
      <c r="B84" s="53"/>
      <c r="C84" s="53"/>
      <c r="D84" s="53"/>
      <c r="E84" s="53"/>
    </row>
    <row r="85" spans="1:5">
      <c r="A85" s="53" t="s">
        <v>0</v>
      </c>
      <c r="B85" s="53"/>
      <c r="C85" s="53"/>
      <c r="D85" s="53"/>
      <c r="E85" s="53"/>
    </row>
    <row r="86" spans="1:5">
      <c r="A86" s="68" t="s">
        <v>125</v>
      </c>
      <c r="B86" s="68"/>
      <c r="C86" s="51"/>
      <c r="D86" s="51"/>
      <c r="E86" s="51"/>
    </row>
    <row r="87" spans="1:5">
      <c r="A87" s="69">
        <v>45098</v>
      </c>
      <c r="B87" s="68"/>
      <c r="C87" s="51" t="s">
        <v>126</v>
      </c>
      <c r="D87" s="51"/>
      <c r="E87" s="51"/>
    </row>
    <row r="88" spans="1:5">
      <c r="A88" s="53" t="s">
        <v>0</v>
      </c>
      <c r="B88" s="53"/>
      <c r="C88" s="53"/>
      <c r="D88" s="53"/>
      <c r="E88" s="53"/>
    </row>
    <row r="89" spans="1:5">
      <c r="A89" s="68"/>
      <c r="B89" s="68"/>
      <c r="C89" s="51" t="s">
        <v>126</v>
      </c>
      <c r="D89" s="51"/>
      <c r="E89" s="51"/>
    </row>
    <row r="90" spans="1:5">
      <c r="A90" s="68" t="s">
        <v>126</v>
      </c>
      <c r="B90" s="68"/>
      <c r="C90" s="51" t="s">
        <v>126</v>
      </c>
      <c r="D90" s="51"/>
      <c r="E90" s="51"/>
    </row>
  </sheetData>
  <mergeCells count="40">
    <mergeCell ref="A88:E88"/>
    <mergeCell ref="A89:B89"/>
    <mergeCell ref="C89:E89"/>
    <mergeCell ref="A90:B90"/>
    <mergeCell ref="C90:E90"/>
    <mergeCell ref="A85:E85"/>
    <mergeCell ref="A86:B86"/>
    <mergeCell ref="C86:E86"/>
    <mergeCell ref="A87:B87"/>
    <mergeCell ref="C87:E87"/>
    <mergeCell ref="A84:E84"/>
    <mergeCell ref="A50:E50"/>
    <mergeCell ref="A51:E51"/>
    <mergeCell ref="A62:B62"/>
    <mergeCell ref="A63:E63"/>
    <mergeCell ref="A64:E64"/>
    <mergeCell ref="A76:B76"/>
    <mergeCell ref="A77:E77"/>
    <mergeCell ref="A78:E78"/>
    <mergeCell ref="A81:B81"/>
    <mergeCell ref="A82:B82"/>
    <mergeCell ref="A83:B83"/>
    <mergeCell ref="A49:B49"/>
    <mergeCell ref="A9:E9"/>
    <mergeCell ref="A10:A11"/>
    <mergeCell ref="B10:B11"/>
    <mergeCell ref="A13:E13"/>
    <mergeCell ref="A14:E14"/>
    <mergeCell ref="A19:B19"/>
    <mergeCell ref="A20:E20"/>
    <mergeCell ref="A21:E21"/>
    <mergeCell ref="A23:B23"/>
    <mergeCell ref="A24:E24"/>
    <mergeCell ref="A25:E25"/>
    <mergeCell ref="A8:E8"/>
    <mergeCell ref="A3:E3"/>
    <mergeCell ref="A4:E4"/>
    <mergeCell ref="A5:E5"/>
    <mergeCell ref="A6:E6"/>
    <mergeCell ref="A7:E7"/>
  </mergeCell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DGiun23</vt:lpstr>
    </vt:vector>
  </TitlesOfParts>
  <Company>Softmagazin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Softmagazin</dc:creator>
  <cp:lastModifiedBy>cristinam</cp:lastModifiedBy>
  <cp:lastPrinted>2023-06-20T12:44:14Z</cp:lastPrinted>
  <dcterms:created xsi:type="dcterms:W3CDTF">2003-03-03T23:03:03Z</dcterms:created>
  <dcterms:modified xsi:type="dcterms:W3CDTF">2023-06-21T08:04:29Z</dcterms:modified>
</cp:coreProperties>
</file>