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420" yWindow="750" windowWidth="23250" windowHeight="12600"/>
  </bookViews>
  <sheets>
    <sheet name="buget pe surse" sheetId="3" r:id="rId1"/>
    <sheet name="buget pe capdech" sheetId="2" r:id="rId2"/>
  </sheets>
  <definedNames>
    <definedName name="_Toc433878666" localSheetId="1">'buget pe capdech'!$A$2</definedName>
    <definedName name="Buget" localSheetId="1">'buget pe capdech'!$A$3</definedName>
    <definedName name="_xlnm.Print_Titles" localSheetId="1">'buget pe capdech'!$2:$6</definedName>
  </definedNames>
  <calcPr calcId="125725"/>
</workbook>
</file>

<file path=xl/calcChain.xml><?xml version="1.0" encoding="utf-8"?>
<calcChain xmlns="http://schemas.openxmlformats.org/spreadsheetml/2006/main">
  <c r="C16" i="2"/>
  <c r="N24" l="1"/>
  <c r="N22"/>
  <c r="C22"/>
  <c r="C19"/>
  <c r="F17"/>
  <c r="C17"/>
  <c r="F16"/>
  <c r="C39"/>
  <c r="F29" l="1"/>
  <c r="C29"/>
  <c r="F27" l="1"/>
  <c r="F32" s="1"/>
  <c r="M22"/>
  <c r="C18"/>
  <c r="J27"/>
  <c r="J32" s="1"/>
  <c r="K27"/>
  <c r="I27"/>
  <c r="I32"/>
  <c r="K32"/>
  <c r="K29"/>
  <c r="J29"/>
  <c r="I24"/>
  <c r="C24"/>
  <c r="F31" l="1"/>
  <c r="F22"/>
  <c r="C31"/>
  <c r="D17" l="1"/>
  <c r="E17" s="1"/>
  <c r="I20"/>
  <c r="J17"/>
  <c r="K17" s="1"/>
  <c r="D12"/>
  <c r="D30"/>
  <c r="D34"/>
  <c r="D24"/>
  <c r="D31"/>
  <c r="E31" s="1"/>
  <c r="D19"/>
  <c r="E19" s="1"/>
  <c r="H19" s="1"/>
  <c r="D18"/>
  <c r="E18" s="1"/>
  <c r="D23"/>
  <c r="E23" s="1"/>
  <c r="D22"/>
  <c r="E22" s="1"/>
  <c r="D29"/>
  <c r="D28"/>
  <c r="E28" s="1"/>
  <c r="D39"/>
  <c r="D40" s="1"/>
  <c r="G23"/>
  <c r="H23" s="1"/>
  <c r="G22"/>
  <c r="H22" s="1"/>
  <c r="G16"/>
  <c r="H16" s="1"/>
  <c r="G15"/>
  <c r="H15" s="1"/>
  <c r="C19" i="3"/>
  <c r="C15"/>
  <c r="C27" i="2"/>
  <c r="C32" s="1"/>
  <c r="I22"/>
  <c r="F25"/>
  <c r="C40"/>
  <c r="F39"/>
  <c r="F40" s="1"/>
  <c r="K37"/>
  <c r="J37"/>
  <c r="I37"/>
  <c r="G36"/>
  <c r="D36" s="1"/>
  <c r="C36"/>
  <c r="G35"/>
  <c r="D35" s="1"/>
  <c r="C35"/>
  <c r="F34"/>
  <c r="G34" s="1"/>
  <c r="G31"/>
  <c r="F30"/>
  <c r="E30"/>
  <c r="G29"/>
  <c r="G27" s="1"/>
  <c r="G32" s="1"/>
  <c r="F28"/>
  <c r="G28" s="1"/>
  <c r="G24"/>
  <c r="H24" s="1"/>
  <c r="I23"/>
  <c r="K19"/>
  <c r="F19"/>
  <c r="G19" s="1"/>
  <c r="K18"/>
  <c r="F18"/>
  <c r="K16"/>
  <c r="K15"/>
  <c r="C15"/>
  <c r="C13"/>
  <c r="I12"/>
  <c r="I13" s="1"/>
  <c r="K10"/>
  <c r="G10"/>
  <c r="C10"/>
  <c r="K9"/>
  <c r="G9"/>
  <c r="D9" s="1"/>
  <c r="C9"/>
  <c r="K8"/>
  <c r="G8"/>
  <c r="H8" s="1"/>
  <c r="C8"/>
  <c r="D27" l="1"/>
  <c r="D32" s="1"/>
  <c r="E29"/>
  <c r="E27" s="1"/>
  <c r="E32" s="1"/>
  <c r="J20"/>
  <c r="K20" s="1"/>
  <c r="C37"/>
  <c r="F37" s="1"/>
  <c r="J12"/>
  <c r="K12" s="1"/>
  <c r="K13" s="1"/>
  <c r="H36"/>
  <c r="G18"/>
  <c r="H18" s="1"/>
  <c r="F20"/>
  <c r="J24"/>
  <c r="K24" s="1"/>
  <c r="G17"/>
  <c r="H17" s="1"/>
  <c r="G25"/>
  <c r="D25"/>
  <c r="D8"/>
  <c r="E8" s="1"/>
  <c r="C20"/>
  <c r="G39"/>
  <c r="G40" s="1"/>
  <c r="E36"/>
  <c r="D16"/>
  <c r="E16" s="1"/>
  <c r="D15"/>
  <c r="H30"/>
  <c r="H31"/>
  <c r="E24"/>
  <c r="C25"/>
  <c r="H25"/>
  <c r="E9"/>
  <c r="H34"/>
  <c r="D37"/>
  <c r="G37" s="1"/>
  <c r="H28"/>
  <c r="D10"/>
  <c r="E10" s="1"/>
  <c r="J22"/>
  <c r="J23"/>
  <c r="K23" s="1"/>
  <c r="I25"/>
  <c r="I43" s="1"/>
  <c r="H29"/>
  <c r="H27" s="1"/>
  <c r="H32" s="1"/>
  <c r="F12"/>
  <c r="G12" s="1"/>
  <c r="H9"/>
  <c r="H10" s="1"/>
  <c r="E34"/>
  <c r="H35"/>
  <c r="E39"/>
  <c r="E40" s="1"/>
  <c r="E35"/>
  <c r="J13" l="1"/>
  <c r="G20"/>
  <c r="H20"/>
  <c r="E37"/>
  <c r="E25"/>
  <c r="D20"/>
  <c r="E20" s="1"/>
  <c r="E15"/>
  <c r="C43"/>
  <c r="J25"/>
  <c r="J43" s="1"/>
  <c r="H12"/>
  <c r="H13" s="1"/>
  <c r="F13"/>
  <c r="F43" s="1"/>
  <c r="K22"/>
  <c r="K25" s="1"/>
  <c r="K43" s="1"/>
  <c r="H39"/>
  <c r="H40" s="1"/>
  <c r="H37"/>
  <c r="H43" l="1"/>
  <c r="D13" i="3"/>
  <c r="G13" i="2"/>
  <c r="G43" s="1"/>
  <c r="D14" i="3" l="1"/>
  <c r="D19" s="1"/>
  <c r="D17"/>
  <c r="D13" i="2"/>
  <c r="D43" s="1"/>
  <c r="E12"/>
  <c r="E13" s="1"/>
  <c r="E43" s="1"/>
  <c r="D15" i="3" l="1"/>
  <c r="D12"/>
</calcChain>
</file>

<file path=xl/sharedStrings.xml><?xml version="1.0" encoding="utf-8"?>
<sst xmlns="http://schemas.openxmlformats.org/spreadsheetml/2006/main" count="105" uniqueCount="70">
  <si>
    <t>Ajutor de stat</t>
  </si>
  <si>
    <t>Cost Total fără TVA</t>
  </si>
  <si>
    <t>TVA</t>
  </si>
  <si>
    <t>Cost total</t>
  </si>
  <si>
    <t>Valoare eligibilă fără TVA</t>
  </si>
  <si>
    <t>TVA eligibilă</t>
  </si>
  <si>
    <t>Total eligibil</t>
  </si>
  <si>
    <t>Valoare neeligibilă fără TVA</t>
  </si>
  <si>
    <t>Valoare TVA neeligibilă</t>
  </si>
  <si>
    <t>Total neeligibil</t>
  </si>
  <si>
    <t>DA/NU</t>
  </si>
  <si>
    <t>4=2+3</t>
  </si>
  <si>
    <t>7=5+6</t>
  </si>
  <si>
    <t>10=8+9</t>
  </si>
  <si>
    <t>2=5+8</t>
  </si>
  <si>
    <t>3=6+9</t>
  </si>
  <si>
    <t>Capitolul 1 - Cheltuieli pentru amenajarea terenului</t>
  </si>
  <si>
    <t>1.1 cheltuieli pentru amenajarea terenului</t>
  </si>
  <si>
    <t>NU</t>
  </si>
  <si>
    <t>1.2 cheltuieli cu amenajări pentru protecţia mediului şi aducerea la starea iniţială</t>
  </si>
  <si>
    <t>Total Capitol 1</t>
  </si>
  <si>
    <t>Capitolul 2 - Cheltuieli pentru asigurarea utilităţilor necesare obiectivului</t>
  </si>
  <si>
    <t>2.1 Cheltuieli pentru asigurarea utilităţilor necesare obiectivului</t>
  </si>
  <si>
    <t>Total Capitol 2</t>
  </si>
  <si>
    <t>Capitolul 3 - Cheltuieli pentru proiectare și asistență tehnică</t>
  </si>
  <si>
    <t>3.1 Studii de teren (cercetare arheologică, geotehnice, topografice, hidrologice, hidrogeotehnice, fotogrammetrice, topografice si de stabilire a terenului)</t>
  </si>
  <si>
    <t>3.2 Taxe pentru obținerea  de avize, acorduri și autorizații</t>
  </si>
  <si>
    <t>3.3 Proiectare și inginerie</t>
  </si>
  <si>
    <t xml:space="preserve">3.4 Consultanță </t>
  </si>
  <si>
    <t xml:space="preserve">3.5. Asistență tehnică </t>
  </si>
  <si>
    <t>Total Capitol 3</t>
  </si>
  <si>
    <t>Capitolul 4 - Cheltuieli pentru investiția de bază</t>
  </si>
  <si>
    <t>4.1 Construcții și instalații</t>
  </si>
  <si>
    <t>4.2. Dotări  (utilaje cu  şi fără montaj, dotări)</t>
  </si>
  <si>
    <t>4.3 Investiţie conexă investiţiei de bază</t>
  </si>
  <si>
    <t>Total Capitol 4</t>
  </si>
  <si>
    <t>Capitol 5 -  Cheltuieli cu organizarea de şantier</t>
  </si>
  <si>
    <t>5.1. Organizare de şantier</t>
  </si>
  <si>
    <t>5.1.1 cheltuieli pentru lucrări de construcții și instalații aferente organizării de șantier</t>
  </si>
  <si>
    <t>5.1.2 cheltuieli conexe organizării de șantier</t>
  </si>
  <si>
    <t>5.2 Cheltuieli pentru comisioane, cote, taxe</t>
  </si>
  <si>
    <t>5.3.  Cheltuieli diverse si neprevazute</t>
  </si>
  <si>
    <t>Total Capitol 5</t>
  </si>
  <si>
    <t>Capitolul 6 Cheltuieli de informare și publicitate</t>
  </si>
  <si>
    <t>6.1 Cheltuieli de informare și publicitate pentru proiect, care rezultă din obligațiile beneficiarului</t>
  </si>
  <si>
    <t>6.2 Cheltuieli de marketing şi promovare a obiectivului finanţat</t>
  </si>
  <si>
    <t>6.3 Cheltuieli pentru digitizarea obiectivului de patrimoniu</t>
  </si>
  <si>
    <t>Total Capitol 6</t>
  </si>
  <si>
    <t>Capitolul 7 Cheltuieli cu activitatea de audit financiar extern</t>
  </si>
  <si>
    <t>7.1 Cheltuieli cu auditul pentru proiect</t>
  </si>
  <si>
    <t>Total Capitol 7</t>
  </si>
  <si>
    <t> Total general</t>
  </si>
  <si>
    <t>Anexa 3</t>
  </si>
  <si>
    <t>Titul proiectului : Creşterea eficienţei energetice a Palatului Administrativ situat în Piteşti, Piaţa Vasile Milea nr. 1, judeţul Argeş</t>
  </si>
  <si>
    <t>Valoarea totală a cererii de finanţare, din care :</t>
  </si>
  <si>
    <t>Valoarea totală neeligibilă, inclusiv TVA aferent</t>
  </si>
  <si>
    <t>Valoarea totală eligibilă, inclusiv TVA aferent</t>
  </si>
  <si>
    <t>Contribuţia proprie, din care :</t>
  </si>
  <si>
    <t>Contribuţia solicitantului la cheltuieli eligibile, inclusiv TVA aferent</t>
  </si>
  <si>
    <t>Contribuţia solicitantului la cheltuieli neeligibile, inclusiv TVA aferent</t>
  </si>
  <si>
    <t>Autofinanţarea proiectului* (numai pentru proiectele generatoare de venit)</t>
  </si>
  <si>
    <t>ASISTENŢĂ FINANCIARĂ NERAMBURSABILĂ SOLICITATĂ</t>
  </si>
  <si>
    <t>SURSE DE FINANTARE</t>
  </si>
  <si>
    <t>Cod SMIS 114782</t>
  </si>
  <si>
    <t>VALOARE (lei cu TVA)</t>
  </si>
  <si>
    <t>Anexa nr.____ la HOT. NR………/………2023</t>
  </si>
  <si>
    <t>Anexa nr._____ la HOT. NR………/……..2023</t>
  </si>
  <si>
    <t xml:space="preserve">Surse de finanțare </t>
  </si>
  <si>
    <t>act</t>
  </si>
  <si>
    <t>BUGETUL PROIECTULUI  Cod SMIS 114782</t>
  </si>
</sst>
</file>

<file path=xl/styles.xml><?xml version="1.0" encoding="utf-8"?>
<styleSheet xmlns="http://schemas.openxmlformats.org/spreadsheetml/2006/main">
  <fonts count="34"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Trebuchet MS"/>
      <family val="2"/>
      <charset val="238"/>
    </font>
    <font>
      <b/>
      <sz val="11"/>
      <color indexed="8"/>
      <name val="Trebuchet MS"/>
      <family val="2"/>
      <charset val="238"/>
    </font>
    <font>
      <sz val="8"/>
      <color rgb="FF000000"/>
      <name val="Trebuchet MS"/>
      <family val="2"/>
      <charset val="238"/>
    </font>
    <font>
      <b/>
      <sz val="8"/>
      <color rgb="FF000000"/>
      <name val="Trebuchet MS"/>
      <family val="2"/>
      <charset val="238"/>
    </font>
    <font>
      <b/>
      <sz val="10"/>
      <color theme="1"/>
      <name val="Trebuchet MS"/>
      <family val="2"/>
      <charset val="238"/>
    </font>
    <font>
      <b/>
      <sz val="10"/>
      <color rgb="FF000000"/>
      <name val="Trebuchet MS"/>
      <family val="2"/>
      <charset val="238"/>
    </font>
    <font>
      <sz val="10"/>
      <color theme="1"/>
      <name val="Trebuchet MS"/>
      <family val="2"/>
      <charset val="238"/>
    </font>
    <font>
      <sz val="10"/>
      <color rgb="FF000000"/>
      <name val="Trebuchet MS"/>
      <family val="2"/>
      <charset val="238"/>
    </font>
    <font>
      <sz val="8"/>
      <color theme="1"/>
      <name val="Trebuchet MS"/>
      <family val="2"/>
      <charset val="238"/>
    </font>
    <font>
      <sz val="8"/>
      <name val="Trebuchet MS"/>
      <family val="2"/>
      <charset val="238"/>
    </font>
    <font>
      <b/>
      <sz val="8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b/>
      <sz val="8"/>
      <color rgb="FFFF0000"/>
      <name val="Trebuchet MS"/>
      <family val="2"/>
      <charset val="238"/>
    </font>
    <font>
      <b/>
      <sz val="11"/>
      <color rgb="FF00B0F0"/>
      <name val="Calibri"/>
      <family val="2"/>
      <scheme val="minor"/>
    </font>
    <font>
      <b/>
      <sz val="10"/>
      <color rgb="FF00B0F0"/>
      <name val="Trebuchet MS"/>
      <family val="2"/>
      <charset val="238"/>
    </font>
    <font>
      <sz val="11"/>
      <color rgb="FF00B0F0"/>
      <name val="Calibri"/>
      <family val="2"/>
      <scheme val="minor"/>
    </font>
    <font>
      <b/>
      <sz val="12"/>
      <color rgb="FFFF0000"/>
      <name val="Calibri"/>
      <family val="2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40">
    <xf numFmtId="0" fontId="0" fillId="0" borderId="0" xfId="0"/>
    <xf numFmtId="9" fontId="0" fillId="0" borderId="0" xfId="0" applyNumberFormat="1"/>
    <xf numFmtId="0" fontId="0" fillId="0" borderId="0" xfId="0" applyBorder="1"/>
    <xf numFmtId="0" fontId="5" fillId="0" borderId="3" xfId="0" applyFont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  <xf numFmtId="0" fontId="5" fillId="3" borderId="3" xfId="0" applyFont="1" applyFill="1" applyBorder="1" applyAlignment="1">
      <alignment horizontal="center" wrapText="1"/>
    </xf>
    <xf numFmtId="0" fontId="5" fillId="4" borderId="3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5" fillId="0" borderId="5" xfId="0" applyFont="1" applyBorder="1" applyAlignment="1">
      <alignment horizontal="center" wrapText="1"/>
    </xf>
    <xf numFmtId="0" fontId="5" fillId="2" borderId="5" xfId="0" applyFont="1" applyFill="1" applyBorder="1" applyAlignment="1">
      <alignment horizontal="center" wrapText="1"/>
    </xf>
    <xf numFmtId="0" fontId="5" fillId="3" borderId="5" xfId="0" applyFont="1" applyFill="1" applyBorder="1" applyAlignment="1">
      <alignment horizontal="center" wrapText="1"/>
    </xf>
    <xf numFmtId="0" fontId="5" fillId="4" borderId="5" xfId="0" applyFont="1" applyFill="1" applyBorder="1" applyAlignment="1">
      <alignment horizontal="center" wrapText="1"/>
    </xf>
    <xf numFmtId="0" fontId="6" fillId="0" borderId="0" xfId="0" applyFont="1" applyBorder="1" applyAlignment="1">
      <alignment vertical="top" wrapText="1"/>
    </xf>
    <xf numFmtId="4" fontId="6" fillId="0" borderId="0" xfId="0" applyNumberFormat="1" applyFont="1" applyBorder="1" applyAlignment="1">
      <alignment horizontal="center" vertical="top" wrapText="1"/>
    </xf>
    <xf numFmtId="0" fontId="7" fillId="0" borderId="0" xfId="0" applyFont="1" applyBorder="1" applyAlignment="1">
      <alignment vertical="top" wrapText="1"/>
    </xf>
    <xf numFmtId="4" fontId="7" fillId="0" borderId="0" xfId="0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8" fillId="0" borderId="0" xfId="0" applyFont="1" applyBorder="1" applyAlignment="1">
      <alignment vertical="top" wrapText="1"/>
    </xf>
    <xf numFmtId="0" fontId="9" fillId="0" borderId="0" xfId="0" applyFont="1" applyBorder="1" applyAlignment="1">
      <alignment vertical="top" wrapText="1"/>
    </xf>
    <xf numFmtId="0" fontId="4" fillId="0" borderId="4" xfId="0" applyFont="1" applyBorder="1"/>
    <xf numFmtId="4" fontId="4" fillId="0" borderId="5" xfId="0" applyNumberFormat="1" applyFont="1" applyBorder="1"/>
    <xf numFmtId="4" fontId="4" fillId="0" borderId="5" xfId="0" applyNumberFormat="1" applyFont="1" applyBorder="1" applyAlignment="1">
      <alignment horizontal="right"/>
    </xf>
    <xf numFmtId="0" fontId="4" fillId="0" borderId="4" xfId="0" applyFont="1" applyBorder="1" applyAlignment="1">
      <alignment vertical="top" wrapText="1"/>
    </xf>
    <xf numFmtId="0" fontId="10" fillId="3" borderId="4" xfId="0" applyFont="1" applyFill="1" applyBorder="1" applyAlignment="1">
      <alignment wrapText="1"/>
    </xf>
    <xf numFmtId="0" fontId="4" fillId="6" borderId="5" xfId="0" applyFont="1" applyFill="1" applyBorder="1" applyAlignment="1">
      <alignment horizontal="center"/>
    </xf>
    <xf numFmtId="4" fontId="4" fillId="6" borderId="5" xfId="0" applyNumberFormat="1" applyFont="1" applyFill="1" applyBorder="1"/>
    <xf numFmtId="4" fontId="4" fillId="6" borderId="5" xfId="0" applyNumberFormat="1" applyFont="1" applyFill="1" applyBorder="1" applyAlignment="1">
      <alignment horizontal="right"/>
    </xf>
    <xf numFmtId="4" fontId="10" fillId="6" borderId="5" xfId="0" applyNumberFormat="1" applyFont="1" applyFill="1" applyBorder="1"/>
    <xf numFmtId="0" fontId="6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11" fillId="0" borderId="4" xfId="0" applyFont="1" applyBorder="1" applyAlignment="1">
      <alignment wrapText="1"/>
    </xf>
    <xf numFmtId="4" fontId="11" fillId="0" borderId="5" xfId="0" applyNumberFormat="1" applyFont="1" applyBorder="1" applyAlignment="1">
      <alignment horizontal="right"/>
    </xf>
    <xf numFmtId="4" fontId="11" fillId="0" borderId="5" xfId="0" applyNumberFormat="1" applyFont="1" applyBorder="1"/>
    <xf numFmtId="0" fontId="4" fillId="3" borderId="4" xfId="0" applyFont="1" applyFill="1" applyBorder="1"/>
    <xf numFmtId="4" fontId="0" fillId="0" borderId="0" xfId="0" applyNumberFormat="1"/>
    <xf numFmtId="0" fontId="11" fillId="0" borderId="4" xfId="0" applyFont="1" applyBorder="1"/>
    <xf numFmtId="0" fontId="11" fillId="3" borderId="4" xfId="0" applyFont="1" applyFill="1" applyBorder="1"/>
    <xf numFmtId="0" fontId="11" fillId="6" borderId="5" xfId="0" applyFont="1" applyFill="1" applyBorder="1" applyAlignment="1">
      <alignment horizontal="center"/>
    </xf>
    <xf numFmtId="4" fontId="11" fillId="6" borderId="5" xfId="0" applyNumberFormat="1" applyFont="1" applyFill="1" applyBorder="1"/>
    <xf numFmtId="4" fontId="11" fillId="6" borderId="5" xfId="0" applyNumberFormat="1" applyFont="1" applyFill="1" applyBorder="1" applyAlignment="1">
      <alignment horizontal="right"/>
    </xf>
    <xf numFmtId="0" fontId="11" fillId="0" borderId="5" xfId="0" applyFont="1" applyBorder="1" applyAlignment="1">
      <alignment horizontal="center"/>
    </xf>
    <xf numFmtId="4" fontId="11" fillId="8" borderId="5" xfId="0" applyNumberFormat="1" applyFont="1" applyFill="1" applyBorder="1"/>
    <xf numFmtId="4" fontId="11" fillId="8" borderId="5" xfId="0" applyNumberFormat="1" applyFont="1" applyFill="1" applyBorder="1" applyAlignment="1">
      <alignment horizontal="right"/>
    </xf>
    <xf numFmtId="4" fontId="14" fillId="0" borderId="0" xfId="0" applyNumberFormat="1" applyFont="1"/>
    <xf numFmtId="4" fontId="11" fillId="3" borderId="5" xfId="0" applyNumberFormat="1" applyFont="1" applyFill="1" applyBorder="1" applyAlignment="1">
      <alignment horizontal="right"/>
    </xf>
    <xf numFmtId="0" fontId="11" fillId="9" borderId="4" xfId="0" applyFont="1" applyFill="1" applyBorder="1" applyAlignment="1">
      <alignment wrapText="1"/>
    </xf>
    <xf numFmtId="4" fontId="11" fillId="9" borderId="5" xfId="0" applyNumberFormat="1" applyFont="1" applyFill="1" applyBorder="1"/>
    <xf numFmtId="4" fontId="1" fillId="0" borderId="0" xfId="0" applyNumberFormat="1" applyFont="1"/>
    <xf numFmtId="0" fontId="1" fillId="0" borderId="0" xfId="0" applyFont="1"/>
    <xf numFmtId="0" fontId="11" fillId="9" borderId="4" xfId="0" applyFont="1" applyFill="1" applyBorder="1"/>
    <xf numFmtId="0" fontId="4" fillId="0" borderId="5" xfId="0" applyFont="1" applyBorder="1"/>
    <xf numFmtId="0" fontId="5" fillId="10" borderId="4" xfId="0" applyFont="1" applyFill="1" applyBorder="1"/>
    <xf numFmtId="0" fontId="5" fillId="10" borderId="5" xfId="0" applyFont="1" applyFill="1" applyBorder="1" applyAlignment="1">
      <alignment horizontal="right"/>
    </xf>
    <xf numFmtId="4" fontId="5" fillId="10" borderId="5" xfId="0" applyNumberFormat="1" applyFont="1" applyFill="1" applyBorder="1" applyAlignment="1">
      <alignment horizontal="right"/>
    </xf>
    <xf numFmtId="4" fontId="15" fillId="0" borderId="0" xfId="0" applyNumberFormat="1" applyFont="1"/>
    <xf numFmtId="0" fontId="14" fillId="0" borderId="0" xfId="0" applyNumberFormat="1" applyFont="1"/>
    <xf numFmtId="0" fontId="0" fillId="0" borderId="0" xfId="0" applyAlignment="1">
      <alignment horizontal="center" wrapText="1"/>
    </xf>
    <xf numFmtId="0" fontId="17" fillId="0" borderId="0" xfId="0" applyFont="1"/>
    <xf numFmtId="0" fontId="22" fillId="0" borderId="0" xfId="0" applyFont="1"/>
    <xf numFmtId="4" fontId="22" fillId="0" borderId="0" xfId="0" applyNumberFormat="1" applyFont="1"/>
    <xf numFmtId="4" fontId="23" fillId="0" borderId="0" xfId="0" applyNumberFormat="1" applyFont="1" applyBorder="1" applyAlignment="1">
      <alignment horizontal="right" wrapText="1"/>
    </xf>
    <xf numFmtId="4" fontId="0" fillId="0" borderId="0" xfId="0" applyNumberFormat="1" applyFill="1" applyBorder="1"/>
    <xf numFmtId="9" fontId="14" fillId="0" borderId="0" xfId="0" applyNumberFormat="1" applyFont="1"/>
    <xf numFmtId="4" fontId="25" fillId="0" borderId="0" xfId="0" applyNumberFormat="1" applyFont="1"/>
    <xf numFmtId="0" fontId="26" fillId="0" borderId="0" xfId="0" applyFont="1" applyFill="1" applyBorder="1" applyAlignment="1">
      <alignment horizontal="center" vertical="center" wrapText="1"/>
    </xf>
    <xf numFmtId="0" fontId="0" fillId="8" borderId="0" xfId="0" applyFill="1"/>
    <xf numFmtId="4" fontId="0" fillId="8" borderId="0" xfId="0" applyNumberFormat="1" applyFill="1"/>
    <xf numFmtId="4" fontId="27" fillId="0" borderId="0" xfId="0" applyNumberFormat="1" applyFont="1"/>
    <xf numFmtId="4" fontId="25" fillId="8" borderId="0" xfId="0" applyNumberFormat="1" applyFont="1" applyFill="1"/>
    <xf numFmtId="4" fontId="0" fillId="0" borderId="0" xfId="0" applyNumberFormat="1" applyBorder="1"/>
    <xf numFmtId="4" fontId="25" fillId="0" borderId="0" xfId="0" applyNumberFormat="1" applyFont="1" applyBorder="1"/>
    <xf numFmtId="4" fontId="22" fillId="0" borderId="0" xfId="0" applyNumberFormat="1" applyFont="1" applyBorder="1"/>
    <xf numFmtId="4" fontId="11" fillId="0" borderId="0" xfId="0" applyNumberFormat="1" applyFont="1" applyFill="1" applyBorder="1"/>
    <xf numFmtId="4" fontId="0" fillId="8" borderId="0" xfId="0" applyNumberFormat="1" applyFill="1" applyBorder="1"/>
    <xf numFmtId="0" fontId="24" fillId="8" borderId="0" xfId="0" applyFont="1" applyFill="1" applyBorder="1" applyAlignment="1">
      <alignment horizontal="center" wrapText="1"/>
    </xf>
    <xf numFmtId="4" fontId="13" fillId="0" borderId="0" xfId="0" applyNumberFormat="1" applyFont="1" applyFill="1" applyBorder="1"/>
    <xf numFmtId="4" fontId="27" fillId="0" borderId="0" xfId="0" applyNumberFormat="1" applyFont="1" applyBorder="1"/>
    <xf numFmtId="4" fontId="11" fillId="0" borderId="4" xfId="0" applyNumberFormat="1" applyFont="1" applyBorder="1" applyAlignment="1">
      <alignment horizontal="right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center" vertical="center"/>
    </xf>
    <xf numFmtId="9" fontId="14" fillId="0" borderId="2" xfId="0" applyNumberFormat="1" applyFont="1" applyBorder="1"/>
    <xf numFmtId="0" fontId="14" fillId="0" borderId="4" xfId="0" applyFont="1" applyBorder="1"/>
    <xf numFmtId="0" fontId="4" fillId="0" borderId="4" xfId="0" applyFont="1" applyBorder="1" applyAlignment="1">
      <alignment wrapText="1"/>
    </xf>
    <xf numFmtId="9" fontId="17" fillId="11" borderId="8" xfId="0" applyNumberFormat="1" applyFont="1" applyFill="1" applyBorder="1"/>
    <xf numFmtId="4" fontId="19" fillId="8" borderId="9" xfId="1" applyNumberFormat="1" applyFont="1" applyFill="1" applyBorder="1" applyAlignment="1">
      <alignment horizontal="right" vertical="center" wrapText="1"/>
    </xf>
    <xf numFmtId="4" fontId="19" fillId="8" borderId="11" xfId="1" applyNumberFormat="1" applyFont="1" applyFill="1" applyBorder="1" applyAlignment="1">
      <alignment horizontal="center" vertical="center" wrapText="1"/>
    </xf>
    <xf numFmtId="4" fontId="12" fillId="12" borderId="5" xfId="0" applyNumberFormat="1" applyFont="1" applyFill="1" applyBorder="1" applyAlignment="1">
      <alignment horizontal="right"/>
    </xf>
    <xf numFmtId="4" fontId="5" fillId="12" borderId="5" xfId="0" applyNumberFormat="1" applyFont="1" applyFill="1" applyBorder="1" applyAlignment="1">
      <alignment horizontal="right"/>
    </xf>
    <xf numFmtId="4" fontId="14" fillId="8" borderId="8" xfId="0" applyNumberFormat="1" applyFont="1" applyFill="1" applyBorder="1"/>
    <xf numFmtId="0" fontId="18" fillId="0" borderId="0" xfId="1" applyFont="1" applyBorder="1" applyAlignment="1">
      <alignment vertical="top" wrapText="1"/>
    </xf>
    <xf numFmtId="4" fontId="19" fillId="0" borderId="0" xfId="1" applyNumberFormat="1" applyFont="1" applyBorder="1" applyAlignment="1">
      <alignment horizontal="center" vertical="top" wrapText="1"/>
    </xf>
    <xf numFmtId="4" fontId="28" fillId="0" borderId="0" xfId="1" applyNumberFormat="1" applyFont="1" applyBorder="1" applyAlignment="1">
      <alignment horizontal="center" vertical="top" wrapText="1"/>
    </xf>
    <xf numFmtId="0" fontId="20" fillId="0" borderId="0" xfId="1" applyFont="1" applyBorder="1" applyAlignment="1">
      <alignment vertical="top" wrapText="1"/>
    </xf>
    <xf numFmtId="4" fontId="19" fillId="8" borderId="0" xfId="1" applyNumberFormat="1" applyFont="1" applyFill="1" applyBorder="1" applyAlignment="1">
      <alignment horizontal="center" vertical="top" wrapText="1"/>
    </xf>
    <xf numFmtId="0" fontId="21" fillId="0" borderId="0" xfId="1" applyFont="1" applyBorder="1" applyAlignment="1">
      <alignment vertical="top" wrapText="1"/>
    </xf>
    <xf numFmtId="0" fontId="19" fillId="0" borderId="0" xfId="1" applyFont="1" applyBorder="1" applyAlignment="1">
      <alignment horizontal="center" vertical="top" wrapText="1"/>
    </xf>
    <xf numFmtId="0" fontId="0" fillId="8" borderId="0" xfId="0" applyFill="1" applyAlignment="1">
      <alignment horizontal="center" wrapText="1"/>
    </xf>
    <xf numFmtId="0" fontId="17" fillId="8" borderId="0" xfId="0" applyFont="1" applyFill="1"/>
    <xf numFmtId="0" fontId="29" fillId="8" borderId="0" xfId="0" applyFont="1" applyFill="1" applyBorder="1" applyAlignment="1">
      <alignment horizontal="center" wrapText="1"/>
    </xf>
    <xf numFmtId="0" fontId="29" fillId="8" borderId="0" xfId="0" applyFont="1" applyFill="1" applyBorder="1" applyAlignment="1">
      <alignment horizontal="left" vertical="top" wrapText="1"/>
    </xf>
    <xf numFmtId="0" fontId="33" fillId="8" borderId="8" xfId="0" applyFont="1" applyFill="1" applyBorder="1" applyAlignment="1">
      <alignment horizontal="center" wrapText="1"/>
    </xf>
    <xf numFmtId="0" fontId="18" fillId="8" borderId="18" xfId="1" applyFont="1" applyFill="1" applyBorder="1" applyAlignment="1">
      <alignment vertical="top" wrapText="1"/>
    </xf>
    <xf numFmtId="4" fontId="19" fillId="8" borderId="19" xfId="1" applyNumberFormat="1" applyFont="1" applyFill="1" applyBorder="1" applyAlignment="1">
      <alignment horizontal="right" vertical="center" wrapText="1"/>
    </xf>
    <xf numFmtId="4" fontId="19" fillId="8" borderId="20" xfId="1" applyNumberFormat="1" applyFont="1" applyFill="1" applyBorder="1" applyAlignment="1">
      <alignment horizontal="center" vertical="center" wrapText="1"/>
    </xf>
    <xf numFmtId="0" fontId="20" fillId="8" borderId="15" xfId="1" applyFont="1" applyFill="1" applyBorder="1" applyAlignment="1">
      <alignment horizontal="left" vertical="center" wrapText="1"/>
    </xf>
    <xf numFmtId="4" fontId="19" fillId="8" borderId="16" xfId="1" applyNumberFormat="1" applyFont="1" applyFill="1" applyBorder="1" applyAlignment="1">
      <alignment horizontal="right" vertical="center" wrapText="1"/>
    </xf>
    <xf numFmtId="4" fontId="19" fillId="8" borderId="17" xfId="1" applyNumberFormat="1" applyFont="1" applyFill="1" applyBorder="1" applyAlignment="1">
      <alignment horizontal="center" vertical="center" wrapText="1"/>
    </xf>
    <xf numFmtId="0" fontId="20" fillId="8" borderId="10" xfId="1" applyFont="1" applyFill="1" applyBorder="1" applyAlignment="1">
      <alignment horizontal="left" vertical="center" wrapText="1"/>
    </xf>
    <xf numFmtId="0" fontId="18" fillId="8" borderId="10" xfId="1" applyFont="1" applyFill="1" applyBorder="1" applyAlignment="1">
      <alignment horizontal="left" vertical="center" wrapText="1"/>
    </xf>
    <xf numFmtId="4" fontId="32" fillId="8" borderId="11" xfId="0" applyNumberFormat="1" applyFont="1" applyFill="1" applyBorder="1" applyAlignment="1">
      <alignment horizontal="center" vertical="center" wrapText="1"/>
    </xf>
    <xf numFmtId="0" fontId="21" fillId="8" borderId="10" xfId="1" applyFont="1" applyFill="1" applyBorder="1" applyAlignment="1">
      <alignment horizontal="left" vertical="center" wrapText="1"/>
    </xf>
    <xf numFmtId="0" fontId="19" fillId="8" borderId="9" xfId="1" applyFont="1" applyFill="1" applyBorder="1" applyAlignment="1">
      <alignment horizontal="right" vertical="center" wrapText="1"/>
    </xf>
    <xf numFmtId="0" fontId="22" fillId="8" borderId="11" xfId="0" applyFont="1" applyFill="1" applyBorder="1" applyAlignment="1">
      <alignment horizontal="center" vertical="center" wrapText="1"/>
    </xf>
    <xf numFmtId="0" fontId="30" fillId="8" borderId="12" xfId="1" applyFont="1" applyFill="1" applyBorder="1" applyAlignment="1">
      <alignment horizontal="left" vertical="center" wrapText="1"/>
    </xf>
    <xf numFmtId="4" fontId="31" fillId="8" borderId="13" xfId="0" applyNumberFormat="1" applyFont="1" applyFill="1" applyBorder="1" applyAlignment="1">
      <alignment horizontal="right" vertical="center" wrapText="1"/>
    </xf>
    <xf numFmtId="4" fontId="33" fillId="8" borderId="14" xfId="0" applyNumberFormat="1" applyFont="1" applyFill="1" applyBorder="1" applyAlignment="1">
      <alignment horizontal="center" vertical="center" wrapText="1"/>
    </xf>
    <xf numFmtId="0" fontId="31" fillId="8" borderId="0" xfId="0" applyFont="1" applyFill="1" applyAlignment="1">
      <alignment vertical="center" wrapText="1"/>
    </xf>
    <xf numFmtId="0" fontId="29" fillId="8" borderId="0" xfId="0" applyFont="1" applyFill="1" applyBorder="1" applyAlignment="1">
      <alignment horizontal="center" wrapText="1"/>
    </xf>
    <xf numFmtId="0" fontId="0" fillId="8" borderId="0" xfId="0" applyFill="1" applyAlignment="1">
      <alignment horizontal="right"/>
    </xf>
    <xf numFmtId="0" fontId="22" fillId="0" borderId="0" xfId="0" applyFont="1" applyAlignment="1">
      <alignment horizontal="center"/>
    </xf>
    <xf numFmtId="0" fontId="0" fillId="0" borderId="0" xfId="0" applyBorder="1" applyAlignment="1">
      <alignment horizontal="center" wrapText="1"/>
    </xf>
    <xf numFmtId="0" fontId="3" fillId="0" borderId="0" xfId="0" applyFont="1" applyAlignment="1">
      <alignment horizontal="justify"/>
    </xf>
    <xf numFmtId="0" fontId="2" fillId="0" borderId="0" xfId="0" applyFont="1" applyAlignment="1">
      <alignment horizontal="justify"/>
    </xf>
    <xf numFmtId="0" fontId="2" fillId="0" borderId="1" xfId="0" applyFont="1" applyBorder="1" applyAlignment="1">
      <alignment horizontal="left" indent="13"/>
    </xf>
    <xf numFmtId="0" fontId="4" fillId="0" borderId="2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5" fillId="5" borderId="6" xfId="0" applyFont="1" applyFill="1" applyBorder="1"/>
    <xf numFmtId="0" fontId="5" fillId="5" borderId="7" xfId="0" applyFont="1" applyFill="1" applyBorder="1"/>
    <xf numFmtId="0" fontId="5" fillId="5" borderId="3" xfId="0" applyFont="1" applyFill="1" applyBorder="1"/>
    <xf numFmtId="0" fontId="5" fillId="7" borderId="6" xfId="0" applyFont="1" applyFill="1" applyBorder="1" applyAlignment="1">
      <alignment wrapText="1"/>
    </xf>
    <xf numFmtId="0" fontId="5" fillId="7" borderId="7" xfId="0" applyFont="1" applyFill="1" applyBorder="1" applyAlignment="1">
      <alignment wrapText="1"/>
    </xf>
    <xf numFmtId="0" fontId="5" fillId="7" borderId="3" xfId="0" applyFont="1" applyFill="1" applyBorder="1" applyAlignment="1">
      <alignment wrapText="1"/>
    </xf>
    <xf numFmtId="0" fontId="5" fillId="5" borderId="6" xfId="0" applyFont="1" applyFill="1" applyBorder="1" applyAlignment="1">
      <alignment wrapText="1"/>
    </xf>
    <xf numFmtId="0" fontId="5" fillId="5" borderId="7" xfId="0" applyFont="1" applyFill="1" applyBorder="1" applyAlignment="1">
      <alignment wrapText="1"/>
    </xf>
    <xf numFmtId="0" fontId="5" fillId="5" borderId="3" xfId="0" applyFont="1" applyFill="1" applyBorder="1" applyAlignment="1">
      <alignment wrapText="1"/>
    </xf>
    <xf numFmtId="0" fontId="12" fillId="5" borderId="6" xfId="0" applyFont="1" applyFill="1" applyBorder="1"/>
    <xf numFmtId="0" fontId="12" fillId="5" borderId="7" xfId="0" applyFont="1" applyFill="1" applyBorder="1"/>
    <xf numFmtId="0" fontId="12" fillId="5" borderId="3" xfId="0" applyFont="1" applyFill="1" applyBorder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D19"/>
  <sheetViews>
    <sheetView tabSelected="1" workbookViewId="0">
      <selection activeCell="B9" sqref="B9"/>
    </sheetView>
  </sheetViews>
  <sheetFormatPr defaultColWidth="8.85546875" defaultRowHeight="15"/>
  <cols>
    <col min="1" max="1" width="6.7109375" style="67" customWidth="1"/>
    <col min="2" max="2" width="50.42578125" style="67" customWidth="1"/>
    <col min="3" max="3" width="18.42578125" style="67" hidden="1" customWidth="1"/>
    <col min="4" max="4" width="24.5703125" style="67" customWidth="1"/>
    <col min="5" max="16384" width="8.85546875" style="67"/>
  </cols>
  <sheetData>
    <row r="1" spans="2:4">
      <c r="B1" s="120" t="s">
        <v>65</v>
      </c>
      <c r="C1" s="120"/>
      <c r="D1" s="120"/>
    </row>
    <row r="2" spans="2:4">
      <c r="B2" s="98"/>
      <c r="C2" s="98" t="s">
        <v>52</v>
      </c>
    </row>
    <row r="3" spans="2:4">
      <c r="B3" s="99" t="s">
        <v>67</v>
      </c>
    </row>
    <row r="4" spans="2:4">
      <c r="B4" s="99"/>
    </row>
    <row r="6" spans="2:4" ht="15" customHeight="1">
      <c r="B6" s="119" t="s">
        <v>53</v>
      </c>
      <c r="C6" s="119"/>
      <c r="D6" s="119"/>
    </row>
    <row r="7" spans="2:4" ht="15.75" customHeight="1">
      <c r="B7" s="119"/>
      <c r="C7" s="119"/>
      <c r="D7" s="119"/>
    </row>
    <row r="8" spans="2:4" ht="15.75" customHeight="1">
      <c r="B8" s="100"/>
      <c r="C8" s="100"/>
      <c r="D8" s="100"/>
    </row>
    <row r="9" spans="2:4" ht="15.75" customHeight="1">
      <c r="B9" s="101" t="s">
        <v>63</v>
      </c>
      <c r="C9" s="100"/>
      <c r="D9" s="100"/>
    </row>
    <row r="10" spans="2:4" ht="15.75" customHeight="1" thickBot="1">
      <c r="B10" s="100"/>
      <c r="C10" s="100"/>
      <c r="D10" s="100"/>
    </row>
    <row r="11" spans="2:4" ht="15.75" customHeight="1" thickBot="1">
      <c r="B11" s="102" t="s">
        <v>62</v>
      </c>
      <c r="C11" s="100"/>
      <c r="D11" s="102" t="s">
        <v>64</v>
      </c>
    </row>
    <row r="12" spans="2:4" ht="46.9" customHeight="1" thickBot="1">
      <c r="B12" s="103" t="s">
        <v>54</v>
      </c>
      <c r="C12" s="104">
        <v>34461397.659999996</v>
      </c>
      <c r="D12" s="105">
        <f>'buget pe capdech'!E43</f>
        <v>39528905.039999999</v>
      </c>
    </row>
    <row r="13" spans="2:4" ht="36" customHeight="1">
      <c r="B13" s="106" t="s">
        <v>55</v>
      </c>
      <c r="C13" s="107">
        <v>9828639.7100000009</v>
      </c>
      <c r="D13" s="108">
        <f>'buget pe capdech'!K43</f>
        <v>14896147.095699999</v>
      </c>
    </row>
    <row r="14" spans="2:4" ht="37.15" customHeight="1">
      <c r="B14" s="109" t="s">
        <v>56</v>
      </c>
      <c r="C14" s="86">
        <v>24632757.949999999</v>
      </c>
      <c r="D14" s="87">
        <f>'buget pe capdech'!H43</f>
        <v>24632757.943600003</v>
      </c>
    </row>
    <row r="15" spans="2:4" ht="30.6" customHeight="1">
      <c r="B15" s="110" t="s">
        <v>57</v>
      </c>
      <c r="C15" s="86">
        <f>C16+C17</f>
        <v>10321294.91</v>
      </c>
      <c r="D15" s="87">
        <f t="shared" ref="D15" si="0">D16+D17</f>
        <v>15388802.295699999</v>
      </c>
    </row>
    <row r="16" spans="2:4" ht="60" customHeight="1">
      <c r="B16" s="109" t="s">
        <v>58</v>
      </c>
      <c r="C16" s="86">
        <v>492655.2</v>
      </c>
      <c r="D16" s="87">
        <v>492655.2</v>
      </c>
    </row>
    <row r="17" spans="2:4" ht="54" customHeight="1">
      <c r="B17" s="109" t="s">
        <v>59</v>
      </c>
      <c r="C17" s="86">
        <v>9828639.7100000009</v>
      </c>
      <c r="D17" s="111">
        <f>D13</f>
        <v>14896147.095699999</v>
      </c>
    </row>
    <row r="18" spans="2:4" ht="61.9" customHeight="1">
      <c r="B18" s="112" t="s">
        <v>60</v>
      </c>
      <c r="C18" s="113">
        <v>0</v>
      </c>
      <c r="D18" s="114">
        <v>0</v>
      </c>
    </row>
    <row r="19" spans="2:4" s="118" customFormat="1" ht="37.15" customHeight="1" thickBot="1">
      <c r="B19" s="115" t="s">
        <v>61</v>
      </c>
      <c r="C19" s="116">
        <f>C14-C16</f>
        <v>24140102.75</v>
      </c>
      <c r="D19" s="117">
        <f>D14-D16</f>
        <v>24140102.743600003</v>
      </c>
    </row>
  </sheetData>
  <mergeCells count="2">
    <mergeCell ref="B6:D7"/>
    <mergeCell ref="B1:D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Z70"/>
  <sheetViews>
    <sheetView zoomScaleNormal="100" workbookViewId="0">
      <pane ySplit="6" topLeftCell="A7" activePane="bottomLeft" state="frozen"/>
      <selection pane="bottomLeft" activeCell="O8" sqref="O8"/>
    </sheetView>
  </sheetViews>
  <sheetFormatPr defaultRowHeight="15"/>
  <cols>
    <col min="1" max="1" width="28.5703125" customWidth="1"/>
    <col min="2" max="2" width="6.85546875" customWidth="1"/>
    <col min="3" max="3" width="12.42578125" customWidth="1"/>
    <col min="4" max="4" width="12" customWidth="1"/>
    <col min="5" max="5" width="11.85546875" customWidth="1"/>
    <col min="6" max="6" width="11.5703125" customWidth="1"/>
    <col min="7" max="7" width="10.85546875" customWidth="1"/>
    <col min="8" max="8" width="12.85546875" customWidth="1"/>
    <col min="9" max="9" width="11.28515625" bestFit="1" customWidth="1"/>
    <col min="10" max="10" width="10.42578125" bestFit="1" customWidth="1"/>
    <col min="11" max="11" width="11.42578125" customWidth="1"/>
    <col min="12" max="12" width="16.5703125" customWidth="1"/>
    <col min="13" max="13" width="19.28515625" customWidth="1"/>
    <col min="14" max="14" width="19.85546875" customWidth="1"/>
    <col min="15" max="15" width="15.85546875" customWidth="1"/>
    <col min="16" max="16" width="17.5703125" customWidth="1"/>
    <col min="17" max="17" width="17.42578125" customWidth="1"/>
    <col min="18" max="18" width="15.7109375" customWidth="1"/>
    <col min="19" max="19" width="10.140625" bestFit="1" customWidth="1"/>
    <col min="20" max="20" width="11.7109375" bestFit="1" customWidth="1"/>
    <col min="22" max="22" width="11.7109375" bestFit="1" customWidth="1"/>
    <col min="24" max="25" width="11.7109375" bestFit="1" customWidth="1"/>
  </cols>
  <sheetData>
    <row r="1" spans="1:19">
      <c r="G1" s="121" t="s">
        <v>66</v>
      </c>
      <c r="H1" s="121"/>
      <c r="I1" s="121"/>
      <c r="J1" s="121"/>
      <c r="K1" s="121"/>
    </row>
    <row r="2" spans="1:19" ht="14.45" customHeight="1" thickBot="1">
      <c r="A2" s="123" t="s">
        <v>69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</row>
    <row r="3" spans="1:19" ht="17.25" hidden="1" thickBot="1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N3" s="85">
        <v>0.19</v>
      </c>
      <c r="O3" s="1"/>
      <c r="P3" s="2"/>
      <c r="Q3" s="2"/>
      <c r="R3" s="2"/>
    </row>
    <row r="4" spans="1:19" ht="46.5" customHeight="1" thickBot="1">
      <c r="A4" s="126"/>
      <c r="B4" s="3" t="s">
        <v>0</v>
      </c>
      <c r="C4" s="4" t="s">
        <v>1</v>
      </c>
      <c r="D4" s="4" t="s">
        <v>2</v>
      </c>
      <c r="E4" s="4" t="s">
        <v>3</v>
      </c>
      <c r="F4" s="5" t="s">
        <v>4</v>
      </c>
      <c r="G4" s="5" t="s">
        <v>5</v>
      </c>
      <c r="H4" s="5" t="s">
        <v>6</v>
      </c>
      <c r="I4" s="6" t="s">
        <v>7</v>
      </c>
      <c r="J4" s="6" t="s">
        <v>8</v>
      </c>
      <c r="K4" s="6" t="s">
        <v>9</v>
      </c>
      <c r="L4" s="76"/>
      <c r="M4" s="66"/>
      <c r="N4" s="7"/>
      <c r="O4" s="7"/>
      <c r="P4" s="8"/>
      <c r="Q4" s="8"/>
      <c r="R4" s="8"/>
    </row>
    <row r="5" spans="1:19" ht="16.5" customHeight="1" thickBot="1">
      <c r="A5" s="127"/>
      <c r="B5" s="9" t="s">
        <v>10</v>
      </c>
      <c r="C5" s="10"/>
      <c r="D5" s="10"/>
      <c r="E5" s="10" t="s">
        <v>11</v>
      </c>
      <c r="F5" s="11"/>
      <c r="G5" s="11"/>
      <c r="H5" s="11" t="s">
        <v>12</v>
      </c>
      <c r="I5" s="12"/>
      <c r="J5" s="12"/>
      <c r="K5" s="12" t="s">
        <v>13</v>
      </c>
      <c r="M5" s="13"/>
      <c r="N5" s="13"/>
      <c r="O5" s="14"/>
      <c r="P5" s="15"/>
      <c r="Q5" s="15"/>
      <c r="R5" s="16"/>
    </row>
    <row r="6" spans="1:19" ht="12.75" customHeight="1" thickBot="1">
      <c r="A6" s="17"/>
      <c r="B6" s="18">
        <v>1</v>
      </c>
      <c r="C6" s="18" t="s">
        <v>14</v>
      </c>
      <c r="D6" s="18" t="s">
        <v>15</v>
      </c>
      <c r="E6" s="18">
        <v>4</v>
      </c>
      <c r="F6" s="18">
        <v>5</v>
      </c>
      <c r="G6" s="18">
        <v>6</v>
      </c>
      <c r="H6" s="18">
        <v>7</v>
      </c>
      <c r="I6" s="18">
        <v>8</v>
      </c>
      <c r="J6" s="18">
        <v>9</v>
      </c>
      <c r="K6" s="18">
        <v>10</v>
      </c>
      <c r="M6" s="19"/>
      <c r="N6" s="19"/>
      <c r="O6" s="14"/>
      <c r="P6" s="20"/>
      <c r="Q6" s="20"/>
      <c r="R6" s="16"/>
    </row>
    <row r="7" spans="1:19" ht="13.5" customHeight="1" thickBot="1">
      <c r="A7" s="128" t="s">
        <v>16</v>
      </c>
      <c r="B7" s="129"/>
      <c r="C7" s="129"/>
      <c r="D7" s="129"/>
      <c r="E7" s="129"/>
      <c r="F7" s="129"/>
      <c r="G7" s="129"/>
      <c r="H7" s="129"/>
      <c r="I7" s="129"/>
      <c r="J7" s="129"/>
      <c r="K7" s="130"/>
      <c r="M7" s="19"/>
      <c r="N7" s="19"/>
      <c r="O7" s="14"/>
      <c r="P7" s="20"/>
      <c r="Q7" s="20"/>
      <c r="R7" s="16"/>
    </row>
    <row r="8" spans="1:19" ht="18.75" customHeight="1" thickBot="1">
      <c r="A8" s="21" t="s">
        <v>17</v>
      </c>
      <c r="B8" s="18" t="s">
        <v>18</v>
      </c>
      <c r="C8" s="22">
        <f t="shared" ref="C8:D10" si="0">F8+I8</f>
        <v>0</v>
      </c>
      <c r="D8" s="22">
        <f>G8+J8</f>
        <v>0</v>
      </c>
      <c r="E8" s="23">
        <f>C8+D8</f>
        <v>0</v>
      </c>
      <c r="F8" s="22">
        <v>0</v>
      </c>
      <c r="G8" s="22">
        <f>F8*0.2</f>
        <v>0</v>
      </c>
      <c r="H8" s="23">
        <f>F8+G8</f>
        <v>0</v>
      </c>
      <c r="I8" s="22">
        <v>0</v>
      </c>
      <c r="J8" s="22">
        <v>0</v>
      </c>
      <c r="K8" s="23">
        <f>I8+J8</f>
        <v>0</v>
      </c>
      <c r="M8" s="13"/>
      <c r="N8" s="19"/>
      <c r="O8" s="14"/>
      <c r="P8" s="15"/>
      <c r="Q8" s="15"/>
      <c r="R8" s="16"/>
    </row>
    <row r="9" spans="1:19" ht="39.75" customHeight="1" thickBot="1">
      <c r="A9" s="24" t="s">
        <v>19</v>
      </c>
      <c r="B9" s="18" t="s">
        <v>18</v>
      </c>
      <c r="C9" s="22">
        <f t="shared" si="0"/>
        <v>0</v>
      </c>
      <c r="D9" s="22">
        <f t="shared" si="0"/>
        <v>0</v>
      </c>
      <c r="E9" s="23">
        <f>C9+D9</f>
        <v>0</v>
      </c>
      <c r="F9" s="22">
        <v>0</v>
      </c>
      <c r="G9" s="22">
        <f t="shared" ref="G9:G10" si="1">F9*0.2</f>
        <v>0</v>
      </c>
      <c r="H9" s="23">
        <f>F9+G9</f>
        <v>0</v>
      </c>
      <c r="I9" s="22">
        <v>0</v>
      </c>
      <c r="J9" s="22">
        <v>0</v>
      </c>
      <c r="K9" s="23">
        <f>I9+J9</f>
        <v>0</v>
      </c>
      <c r="M9" s="19"/>
      <c r="N9" s="19"/>
      <c r="O9" s="14"/>
      <c r="P9" s="20"/>
      <c r="Q9" s="20"/>
      <c r="R9" s="16"/>
    </row>
    <row r="10" spans="1:19" ht="16.5" customHeight="1" thickBot="1">
      <c r="A10" s="25" t="s">
        <v>20</v>
      </c>
      <c r="B10" s="26" t="s">
        <v>18</v>
      </c>
      <c r="C10" s="27">
        <f t="shared" si="0"/>
        <v>0</v>
      </c>
      <c r="D10" s="27">
        <f t="shared" si="0"/>
        <v>0</v>
      </c>
      <c r="E10" s="28">
        <f>C10+D10</f>
        <v>0</v>
      </c>
      <c r="F10" s="29">
        <v>0</v>
      </c>
      <c r="G10" s="27">
        <f t="shared" si="1"/>
        <v>0</v>
      </c>
      <c r="H10" s="28">
        <f>SUM(H8:H9)</f>
        <v>0</v>
      </c>
      <c r="I10" s="29">
        <v>0</v>
      </c>
      <c r="J10" s="29">
        <v>0</v>
      </c>
      <c r="K10" s="28">
        <f>I10+J10</f>
        <v>0</v>
      </c>
      <c r="M10" s="19"/>
      <c r="N10" s="19"/>
      <c r="O10" s="14"/>
      <c r="P10" s="20"/>
      <c r="Q10" s="20"/>
      <c r="R10" s="16"/>
    </row>
    <row r="11" spans="1:19" ht="17.25" customHeight="1" thickBot="1">
      <c r="A11" s="131" t="s">
        <v>21</v>
      </c>
      <c r="B11" s="132"/>
      <c r="C11" s="132"/>
      <c r="D11" s="132"/>
      <c r="E11" s="132"/>
      <c r="F11" s="132"/>
      <c r="G11" s="132"/>
      <c r="H11" s="132"/>
      <c r="I11" s="132"/>
      <c r="J11" s="132"/>
      <c r="K11" s="133"/>
      <c r="M11" s="13"/>
      <c r="N11" s="20"/>
      <c r="O11" s="30"/>
      <c r="P11" s="15"/>
      <c r="Q11" s="20"/>
      <c r="R11" s="31"/>
    </row>
    <row r="12" spans="1:19" ht="48" customHeight="1" thickBot="1">
      <c r="A12" s="32" t="s">
        <v>22</v>
      </c>
      <c r="B12" s="18" t="s">
        <v>18</v>
      </c>
      <c r="C12" s="22">
        <v>26789.64</v>
      </c>
      <c r="D12" s="34">
        <f>ROUND(C12*$N$3,2)</f>
        <v>5090.03</v>
      </c>
      <c r="E12" s="33">
        <f>C12+D12</f>
        <v>31879.67</v>
      </c>
      <c r="F12" s="22">
        <f>C12-I12</f>
        <v>0</v>
      </c>
      <c r="G12" s="22">
        <f>F12*N3</f>
        <v>0</v>
      </c>
      <c r="H12" s="23">
        <f>F12+G12</f>
        <v>0</v>
      </c>
      <c r="I12" s="22">
        <f>C12</f>
        <v>26789.64</v>
      </c>
      <c r="J12" s="34">
        <f>ROUND(I12*$N$3,2)</f>
        <v>5090.03</v>
      </c>
      <c r="K12" s="23">
        <f>I12+J12</f>
        <v>31879.67</v>
      </c>
      <c r="M12" s="62"/>
      <c r="N12" s="13"/>
      <c r="O12" s="14"/>
      <c r="P12" s="15"/>
      <c r="Q12" s="15"/>
      <c r="R12" s="16"/>
    </row>
    <row r="13" spans="1:19" ht="16.5" thickBot="1">
      <c r="A13" s="35" t="s">
        <v>23</v>
      </c>
      <c r="B13" s="26" t="s">
        <v>18</v>
      </c>
      <c r="C13" s="27">
        <f t="shared" ref="C13:K13" si="2">C12</f>
        <v>26789.64</v>
      </c>
      <c r="D13" s="27">
        <f t="shared" si="2"/>
        <v>5090.03</v>
      </c>
      <c r="E13" s="33">
        <f t="shared" si="2"/>
        <v>31879.67</v>
      </c>
      <c r="F13" s="28">
        <f t="shared" si="2"/>
        <v>0</v>
      </c>
      <c r="G13" s="27">
        <f t="shared" si="2"/>
        <v>0</v>
      </c>
      <c r="H13" s="28">
        <f t="shared" si="2"/>
        <v>0</v>
      </c>
      <c r="I13" s="22">
        <f t="shared" si="2"/>
        <v>26789.64</v>
      </c>
      <c r="J13" s="22">
        <f t="shared" si="2"/>
        <v>5090.03</v>
      </c>
      <c r="K13" s="28">
        <f t="shared" si="2"/>
        <v>31879.67</v>
      </c>
      <c r="L13" s="60"/>
      <c r="M13" s="72"/>
      <c r="N13" s="2"/>
    </row>
    <row r="14" spans="1:19" ht="16.5" thickBot="1">
      <c r="A14" s="134" t="s">
        <v>24</v>
      </c>
      <c r="B14" s="135"/>
      <c r="C14" s="135"/>
      <c r="D14" s="135"/>
      <c r="E14" s="135"/>
      <c r="F14" s="135"/>
      <c r="G14" s="135"/>
      <c r="H14" s="135"/>
      <c r="I14" s="135"/>
      <c r="J14" s="135"/>
      <c r="K14" s="136"/>
      <c r="M14" s="2"/>
      <c r="N14" s="2"/>
    </row>
    <row r="15" spans="1:19" ht="79.5" customHeight="1" thickBot="1">
      <c r="A15" s="84" t="s">
        <v>25</v>
      </c>
      <c r="B15" s="18" t="s">
        <v>18</v>
      </c>
      <c r="C15" s="22">
        <f t="shared" ref="C15" si="3">F15+I15</f>
        <v>16000</v>
      </c>
      <c r="D15" s="34">
        <f>ROUND(C15*$N$3,2)</f>
        <v>3040</v>
      </c>
      <c r="E15" s="23">
        <f t="shared" ref="E15:E20" si="4">C15+D15</f>
        <v>19040</v>
      </c>
      <c r="F15" s="22">
        <v>16000</v>
      </c>
      <c r="G15" s="34">
        <f>ROUND(F15*$N$3,2)</f>
        <v>3040</v>
      </c>
      <c r="H15" s="23">
        <f t="shared" ref="H15:H18" si="5">F15+G15</f>
        <v>19040</v>
      </c>
      <c r="I15" s="22">
        <v>0</v>
      </c>
      <c r="J15" s="22">
        <v>0</v>
      </c>
      <c r="K15" s="23">
        <f t="shared" ref="K15:K20" si="6">I15+J15</f>
        <v>0</v>
      </c>
      <c r="L15" s="36"/>
      <c r="M15" s="36"/>
    </row>
    <row r="16" spans="1:19" ht="41.25" customHeight="1" thickBot="1">
      <c r="A16" s="84" t="s">
        <v>26</v>
      </c>
      <c r="B16" s="18" t="s">
        <v>18</v>
      </c>
      <c r="C16" s="22">
        <f>67800-6780</f>
        <v>61020</v>
      </c>
      <c r="D16" s="34">
        <f>ROUND(C16*$N$3,2)</f>
        <v>11593.8</v>
      </c>
      <c r="E16" s="23">
        <f t="shared" si="4"/>
        <v>72613.8</v>
      </c>
      <c r="F16" s="22">
        <f>67800-6780</f>
        <v>61020</v>
      </c>
      <c r="G16" s="34">
        <f>ROUND(F16*$N$3,2)</f>
        <v>11593.8</v>
      </c>
      <c r="H16" s="23">
        <f t="shared" si="5"/>
        <v>72613.8</v>
      </c>
      <c r="I16" s="22">
        <v>0</v>
      </c>
      <c r="J16" s="22">
        <v>0</v>
      </c>
      <c r="K16" s="23">
        <f t="shared" si="6"/>
        <v>0</v>
      </c>
      <c r="L16" s="45" t="s">
        <v>68</v>
      </c>
      <c r="M16" s="36"/>
      <c r="N16" s="36"/>
      <c r="O16" s="36"/>
      <c r="P16" s="36"/>
      <c r="Q16" s="36"/>
      <c r="R16" s="36"/>
      <c r="S16" s="36"/>
    </row>
    <row r="17" spans="1:26" ht="26.25" customHeight="1" thickBot="1">
      <c r="A17" s="37" t="s">
        <v>27</v>
      </c>
      <c r="B17" s="18" t="s">
        <v>18</v>
      </c>
      <c r="C17" s="34">
        <f>584633.59+I17-8500</f>
        <v>628553.59</v>
      </c>
      <c r="D17" s="34">
        <f>ROUND(C17*$N$3,2)</f>
        <v>119425.18</v>
      </c>
      <c r="E17" s="33">
        <f t="shared" si="4"/>
        <v>747978.77</v>
      </c>
      <c r="F17" s="34">
        <f>584633.59-8500</f>
        <v>576133.59</v>
      </c>
      <c r="G17" s="34">
        <f>ROUND(F17*$N$3,2)</f>
        <v>109465.38</v>
      </c>
      <c r="H17" s="23">
        <f t="shared" si="5"/>
        <v>685598.97</v>
      </c>
      <c r="I17" s="34">
        <v>52420</v>
      </c>
      <c r="J17" s="34">
        <f>I17*0.19</f>
        <v>9959.7999999999993</v>
      </c>
      <c r="K17" s="33">
        <f t="shared" si="6"/>
        <v>62379.8</v>
      </c>
      <c r="L17" s="45" t="s">
        <v>68</v>
      </c>
      <c r="M17" s="36"/>
      <c r="N17" s="36"/>
      <c r="O17" s="36"/>
      <c r="P17" s="36"/>
      <c r="Q17" s="36"/>
      <c r="R17" s="36"/>
      <c r="S17" s="36"/>
    </row>
    <row r="18" spans="1:26" ht="16.5" thickBot="1">
      <c r="A18" s="21" t="s">
        <v>28</v>
      </c>
      <c r="B18" s="18" t="s">
        <v>18</v>
      </c>
      <c r="C18" s="34">
        <f>35000-3500</f>
        <v>31500</v>
      </c>
      <c r="D18" s="34">
        <f>ROUND(C18*$N$3,2)</f>
        <v>5985</v>
      </c>
      <c r="E18" s="33">
        <f t="shared" si="4"/>
        <v>37485</v>
      </c>
      <c r="F18" s="34">
        <f t="shared" ref="F18:H19" si="7">C18</f>
        <v>31500</v>
      </c>
      <c r="G18" s="34">
        <f>ROUND(F18*$N$3,2)</f>
        <v>5985</v>
      </c>
      <c r="H18" s="23">
        <f t="shared" si="5"/>
        <v>37485</v>
      </c>
      <c r="I18" s="34">
        <v>0</v>
      </c>
      <c r="J18" s="34">
        <v>0</v>
      </c>
      <c r="K18" s="33">
        <f t="shared" si="6"/>
        <v>0</v>
      </c>
      <c r="L18" s="45" t="s">
        <v>68</v>
      </c>
      <c r="M18" s="63"/>
    </row>
    <row r="19" spans="1:26" ht="16.5" thickBot="1">
      <c r="A19" s="21" t="s">
        <v>29</v>
      </c>
      <c r="B19" s="18" t="s">
        <v>18</v>
      </c>
      <c r="C19" s="34">
        <f>357979.88-13979-2000</f>
        <v>342000.88</v>
      </c>
      <c r="D19" s="34">
        <f>ROUND(C19*$N$3,2)</f>
        <v>64980.17</v>
      </c>
      <c r="E19" s="33">
        <f t="shared" si="4"/>
        <v>406981.05</v>
      </c>
      <c r="F19" s="34">
        <f t="shared" si="7"/>
        <v>342000.88</v>
      </c>
      <c r="G19" s="34">
        <f>ROUND(F19*$N$3,2)</f>
        <v>64980.17</v>
      </c>
      <c r="H19" s="33">
        <f t="shared" si="7"/>
        <v>406981.05</v>
      </c>
      <c r="I19" s="34">
        <v>0</v>
      </c>
      <c r="J19" s="34">
        <v>0</v>
      </c>
      <c r="K19" s="33">
        <f t="shared" si="6"/>
        <v>0</v>
      </c>
      <c r="L19" s="45" t="s">
        <v>68</v>
      </c>
      <c r="M19" s="63"/>
      <c r="N19" s="64"/>
    </row>
    <row r="20" spans="1:26" ht="16.5" thickBot="1">
      <c r="A20" s="38" t="s">
        <v>30</v>
      </c>
      <c r="B20" s="39" t="s">
        <v>18</v>
      </c>
      <c r="C20" s="40">
        <f>C15+C16+C17+C18+C19</f>
        <v>1079074.47</v>
      </c>
      <c r="D20" s="40">
        <f>SUM(D15:D19)</f>
        <v>205024.14999999997</v>
      </c>
      <c r="E20" s="41">
        <f t="shared" si="4"/>
        <v>1284098.6199999999</v>
      </c>
      <c r="F20" s="41">
        <f>SUM(F15:F19)</f>
        <v>1026654.47</v>
      </c>
      <c r="G20" s="40">
        <f>SUM(G15:G19)</f>
        <v>195064.35</v>
      </c>
      <c r="H20" s="41">
        <f>SUM(H15:H19)</f>
        <v>1221718.82</v>
      </c>
      <c r="I20" s="41">
        <f>I17</f>
        <v>52420</v>
      </c>
      <c r="J20" s="41">
        <f>J17</f>
        <v>9959.7999999999993</v>
      </c>
      <c r="K20" s="41">
        <f t="shared" si="6"/>
        <v>62379.8</v>
      </c>
      <c r="L20" s="61"/>
      <c r="M20" s="65"/>
      <c r="N20" s="82"/>
    </row>
    <row r="21" spans="1:26" ht="16.5" thickBot="1">
      <c r="A21" s="137" t="s">
        <v>31</v>
      </c>
      <c r="B21" s="138"/>
      <c r="C21" s="138"/>
      <c r="D21" s="138"/>
      <c r="E21" s="138"/>
      <c r="F21" s="138"/>
      <c r="G21" s="138"/>
      <c r="H21" s="138"/>
      <c r="I21" s="138"/>
      <c r="J21" s="138"/>
      <c r="K21" s="139"/>
      <c r="L21" s="81"/>
      <c r="M21" s="80"/>
      <c r="N21" s="83"/>
    </row>
    <row r="22" spans="1:26" ht="16.5" thickBot="1">
      <c r="A22" s="37" t="s">
        <v>32</v>
      </c>
      <c r="B22" s="42" t="s">
        <v>18</v>
      </c>
      <c r="C22" s="34">
        <f>11440896.08+107399.24+3500+8410+33259</f>
        <v>11593464.32</v>
      </c>
      <c r="D22" s="34">
        <f>ROUND(C22*$N$3,2)</f>
        <v>2202758.2200000002</v>
      </c>
      <c r="E22" s="33">
        <f>C22+D22</f>
        <v>13796222.540000001</v>
      </c>
      <c r="F22" s="34">
        <f>C22</f>
        <v>11593464.32</v>
      </c>
      <c r="G22" s="34">
        <f>ROUND(F22*$N$3,2)</f>
        <v>2202758.2200000002</v>
      </c>
      <c r="H22" s="23">
        <f t="shared" ref="H22:H23" si="8">F22+G22</f>
        <v>13796222.540000001</v>
      </c>
      <c r="I22" s="34">
        <f>C22-F22</f>
        <v>0</v>
      </c>
      <c r="J22" s="34">
        <f>I22*N3</f>
        <v>0</v>
      </c>
      <c r="K22" s="33">
        <f>I22+J22</f>
        <v>0</v>
      </c>
      <c r="L22" s="45" t="s">
        <v>68</v>
      </c>
      <c r="M22" s="78">
        <f>3500+107399.24</f>
        <v>110899.24</v>
      </c>
      <c r="N22" s="65">
        <f>11440896.08-C22</f>
        <v>-152568.24000000022</v>
      </c>
    </row>
    <row r="23" spans="1:26" ht="30.75" customHeight="1" thickBot="1">
      <c r="A23" s="32" t="s">
        <v>33</v>
      </c>
      <c r="B23" s="42" t="s">
        <v>18</v>
      </c>
      <c r="C23" s="34">
        <v>3997429.34</v>
      </c>
      <c r="D23" s="34">
        <f>ROUND(C23*$N$3,2)</f>
        <v>759511.57</v>
      </c>
      <c r="E23" s="33">
        <f>C23+D23</f>
        <v>4756940.91</v>
      </c>
      <c r="F23" s="34">
        <v>3997429.34</v>
      </c>
      <c r="G23" s="34">
        <f>ROUND(F23*$N$3,2)</f>
        <v>759511.57</v>
      </c>
      <c r="H23" s="23">
        <f t="shared" si="8"/>
        <v>4756940.91</v>
      </c>
      <c r="I23" s="34">
        <f>C23-F23</f>
        <v>0</v>
      </c>
      <c r="J23" s="34">
        <f>I23*0.2</f>
        <v>0</v>
      </c>
      <c r="K23" s="33">
        <f>I23+J23</f>
        <v>0</v>
      </c>
      <c r="L23" s="77"/>
      <c r="M23" s="36"/>
      <c r="O23" s="70"/>
      <c r="P23" s="67"/>
      <c r="Q23" s="67"/>
      <c r="R23" s="68"/>
      <c r="S23" s="68"/>
      <c r="T23" s="68"/>
      <c r="U23" s="68"/>
      <c r="V23" s="68"/>
      <c r="W23" s="68"/>
      <c r="X23" s="68"/>
      <c r="Y23" s="68"/>
      <c r="Z23" s="36"/>
    </row>
    <row r="24" spans="1:26" ht="20.25" customHeight="1" thickBot="1">
      <c r="A24" s="37" t="s">
        <v>34</v>
      </c>
      <c r="B24" s="42" t="s">
        <v>18</v>
      </c>
      <c r="C24" s="34">
        <f>14783337.47-8430</f>
        <v>14774907.470000001</v>
      </c>
      <c r="D24" s="34">
        <f>ROUND(C24*$N$3,2)</f>
        <v>2807232.42</v>
      </c>
      <c r="E24" s="33">
        <f>C24+D24</f>
        <v>17582139.890000001</v>
      </c>
      <c r="F24" s="34">
        <v>2344776.44</v>
      </c>
      <c r="G24" s="34">
        <f>F24*N3</f>
        <v>445507.52360000001</v>
      </c>
      <c r="H24" s="23">
        <f>F24+G24</f>
        <v>2790283.9635999999</v>
      </c>
      <c r="I24" s="43">
        <f>12438561.03-8430</f>
        <v>12430131.029999999</v>
      </c>
      <c r="J24" s="34">
        <f>I24*0.19</f>
        <v>2361724.8956999998</v>
      </c>
      <c r="K24" s="44">
        <f>I24+J24</f>
        <v>14791855.9257</v>
      </c>
      <c r="L24" s="45" t="s">
        <v>68</v>
      </c>
      <c r="M24" s="45"/>
      <c r="N24" s="69">
        <f>11482067.93-C24</f>
        <v>-3292839.540000001</v>
      </c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</row>
    <row r="25" spans="1:26" ht="16.5" thickBot="1">
      <c r="A25" s="38" t="s">
        <v>35</v>
      </c>
      <c r="B25" s="39" t="s">
        <v>18</v>
      </c>
      <c r="C25" s="46">
        <f>C22+C23+C24</f>
        <v>30365801.130000003</v>
      </c>
      <c r="D25" s="46">
        <f>SUM(D22:D24)</f>
        <v>5769502.21</v>
      </c>
      <c r="E25" s="46">
        <f>C25+D25</f>
        <v>36135303.340000004</v>
      </c>
      <c r="F25" s="46">
        <f>F22+F23+F24</f>
        <v>17935670.100000001</v>
      </c>
      <c r="G25" s="46">
        <f>SUM(G22:G24)</f>
        <v>3407777.3136</v>
      </c>
      <c r="H25" s="46">
        <f>SUM(H22:H24)</f>
        <v>21343447.413600001</v>
      </c>
      <c r="I25" s="44">
        <f>SUM(I22:I24)</f>
        <v>12430131.029999999</v>
      </c>
      <c r="J25" s="44">
        <f>SUM(J22:J24)</f>
        <v>2361724.8956999998</v>
      </c>
      <c r="K25" s="44">
        <f>SUM(K22:K24)</f>
        <v>14791855.9257</v>
      </c>
      <c r="L25" s="45"/>
      <c r="M25" s="65"/>
      <c r="N25" s="36"/>
      <c r="O25" s="90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</row>
    <row r="26" spans="1:26" ht="16.5" thickBot="1">
      <c r="A26" s="128" t="s">
        <v>36</v>
      </c>
      <c r="B26" s="129"/>
      <c r="C26" s="129"/>
      <c r="D26" s="129"/>
      <c r="E26" s="129"/>
      <c r="F26" s="129"/>
      <c r="G26" s="129"/>
      <c r="H26" s="129"/>
      <c r="I26" s="129"/>
      <c r="J26" s="129"/>
      <c r="K26" s="130"/>
      <c r="L26" s="45"/>
      <c r="M26" s="2"/>
      <c r="N26" s="2"/>
      <c r="O26" s="71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</row>
    <row r="27" spans="1:26" ht="16.5" customHeight="1" thickBot="1">
      <c r="A27" s="21" t="s">
        <v>37</v>
      </c>
      <c r="B27" s="18" t="s">
        <v>18</v>
      </c>
      <c r="C27" s="34">
        <f>C28+C29</f>
        <v>377205.98000000004</v>
      </c>
      <c r="D27" s="34">
        <f t="shared" ref="D27:H27" si="9">D28+D29</f>
        <v>71669.14</v>
      </c>
      <c r="E27" s="34">
        <f t="shared" si="9"/>
        <v>448875.12</v>
      </c>
      <c r="F27" s="34">
        <f t="shared" si="9"/>
        <v>368775.98000000004</v>
      </c>
      <c r="G27" s="34">
        <f t="shared" si="9"/>
        <v>70067.44</v>
      </c>
      <c r="H27" s="34">
        <f t="shared" si="9"/>
        <v>438843.42000000004</v>
      </c>
      <c r="I27" s="34">
        <f>I28+I29</f>
        <v>8430</v>
      </c>
      <c r="J27" s="34">
        <f t="shared" ref="J27:K27" si="10">J28+J29</f>
        <v>1601.7</v>
      </c>
      <c r="K27" s="34">
        <f t="shared" si="10"/>
        <v>10031.700000000001</v>
      </c>
      <c r="L27" s="45"/>
      <c r="M27" s="72"/>
      <c r="N27" s="2"/>
      <c r="O27" s="71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</row>
    <row r="28" spans="1:26" ht="41.25" thickBot="1">
      <c r="A28" s="84" t="s">
        <v>38</v>
      </c>
      <c r="B28" s="18" t="s">
        <v>18</v>
      </c>
      <c r="C28" s="34">
        <v>277917.78000000003</v>
      </c>
      <c r="D28" s="34">
        <f>ROUND(C28*$N$3,2)</f>
        <v>52804.38</v>
      </c>
      <c r="E28" s="33">
        <f>C28+D28</f>
        <v>330722.16000000003</v>
      </c>
      <c r="F28" s="34">
        <f t="shared" ref="F28" si="11">C28</f>
        <v>277917.78000000003</v>
      </c>
      <c r="G28" s="34">
        <f>ROUND(F28*$N$3,2)</f>
        <v>52804.38</v>
      </c>
      <c r="H28" s="23">
        <f t="shared" ref="H28:H31" si="12">F28+G28</f>
        <v>330722.16000000003</v>
      </c>
      <c r="I28" s="34">
        <v>0</v>
      </c>
      <c r="J28" s="34">
        <v>0</v>
      </c>
      <c r="K28" s="79">
        <v>0</v>
      </c>
      <c r="L28" s="45"/>
      <c r="M28" s="2"/>
      <c r="N28" s="2"/>
      <c r="O28" s="73"/>
      <c r="P28" s="36"/>
      <c r="Q28" s="36"/>
      <c r="R28" s="36"/>
      <c r="S28" s="36"/>
    </row>
    <row r="29" spans="1:26" ht="27.75" thickBot="1">
      <c r="A29" s="84" t="s">
        <v>39</v>
      </c>
      <c r="B29" s="18" t="s">
        <v>18</v>
      </c>
      <c r="C29" s="34">
        <f>99268.2+8430-8410</f>
        <v>99288.2</v>
      </c>
      <c r="D29" s="34">
        <f>ROUND(C29*$N$3,2)</f>
        <v>18864.759999999998</v>
      </c>
      <c r="E29" s="33">
        <f>C29+D29</f>
        <v>118152.95999999999</v>
      </c>
      <c r="F29" s="34">
        <f>99268.2-8410</f>
        <v>90858.2</v>
      </c>
      <c r="G29" s="34">
        <f>ROUND(F29*$N$3,2)</f>
        <v>17263.060000000001</v>
      </c>
      <c r="H29" s="23">
        <f t="shared" si="12"/>
        <v>108121.26</v>
      </c>
      <c r="I29" s="34">
        <v>8430</v>
      </c>
      <c r="J29" s="34">
        <f>I29*0.19</f>
        <v>1601.7</v>
      </c>
      <c r="K29" s="44">
        <f>I29+J29</f>
        <v>10031.700000000001</v>
      </c>
      <c r="L29" s="45" t="s">
        <v>68</v>
      </c>
      <c r="M29" s="75"/>
      <c r="N29" s="75"/>
      <c r="O29" s="75"/>
      <c r="P29" s="75"/>
      <c r="Q29" s="75"/>
      <c r="R29" s="75"/>
      <c r="S29" s="75"/>
      <c r="T29" s="75"/>
      <c r="U29" s="75"/>
    </row>
    <row r="30" spans="1:26" ht="27.75" thickBot="1">
      <c r="A30" s="84" t="s">
        <v>40</v>
      </c>
      <c r="B30" s="18" t="s">
        <v>18</v>
      </c>
      <c r="C30" s="34">
        <v>433282.33</v>
      </c>
      <c r="D30" s="34">
        <f t="shared" ref="D30" si="13">G30+J30</f>
        <v>0</v>
      </c>
      <c r="E30" s="33">
        <f>C30</f>
        <v>433282.33</v>
      </c>
      <c r="F30" s="34">
        <f>C30</f>
        <v>433282.33</v>
      </c>
      <c r="G30" s="34">
        <v>0</v>
      </c>
      <c r="H30" s="23">
        <f t="shared" si="12"/>
        <v>433282.33</v>
      </c>
      <c r="I30" s="34">
        <v>0</v>
      </c>
      <c r="J30" s="34">
        <v>0</v>
      </c>
      <c r="K30" s="79">
        <v>0</v>
      </c>
      <c r="L30" s="74"/>
      <c r="M30" s="71"/>
      <c r="N30" s="2"/>
      <c r="O30" s="2"/>
    </row>
    <row r="31" spans="1:26" ht="16.5" thickBot="1">
      <c r="A31" s="21" t="s">
        <v>41</v>
      </c>
      <c r="B31" s="18" t="s">
        <v>18</v>
      </c>
      <c r="C31" s="34">
        <f>1073992.48-107399.24</f>
        <v>966593.24</v>
      </c>
      <c r="D31" s="34">
        <f>ROUND(C31*$N$3,2)</f>
        <v>183652.72</v>
      </c>
      <c r="E31" s="33">
        <f>C31+D31</f>
        <v>1150245.96</v>
      </c>
      <c r="F31" s="34">
        <f>C31</f>
        <v>966593.24</v>
      </c>
      <c r="G31" s="34">
        <f>ROUND(F31*$N$3,2)</f>
        <v>183652.72</v>
      </c>
      <c r="H31" s="23">
        <f t="shared" si="12"/>
        <v>1150245.96</v>
      </c>
      <c r="I31" s="34">
        <v>0</v>
      </c>
      <c r="J31" s="34">
        <v>0</v>
      </c>
      <c r="K31" s="79">
        <v>0</v>
      </c>
      <c r="L31" s="45" t="s">
        <v>68</v>
      </c>
      <c r="M31" s="71"/>
      <c r="N31" s="2"/>
      <c r="O31" s="2"/>
    </row>
    <row r="32" spans="1:26" ht="16.5" customHeight="1" thickBot="1">
      <c r="A32" s="35" t="s">
        <v>42</v>
      </c>
      <c r="B32" s="26" t="s">
        <v>18</v>
      </c>
      <c r="C32" s="46">
        <f>C27+C30+C31</f>
        <v>1777081.55</v>
      </c>
      <c r="D32" s="46">
        <f t="shared" ref="D32:K32" si="14">D27+D30+D31</f>
        <v>255321.86</v>
      </c>
      <c r="E32" s="46">
        <f t="shared" si="14"/>
        <v>2032403.41</v>
      </c>
      <c r="F32" s="46">
        <f t="shared" si="14"/>
        <v>1768651.55</v>
      </c>
      <c r="G32" s="46">
        <f t="shared" si="14"/>
        <v>253720.16</v>
      </c>
      <c r="H32" s="46">
        <f t="shared" si="14"/>
        <v>2022371.71</v>
      </c>
      <c r="I32" s="46">
        <f t="shared" si="14"/>
        <v>8430</v>
      </c>
      <c r="J32" s="46">
        <f t="shared" si="14"/>
        <v>1601.7</v>
      </c>
      <c r="K32" s="46">
        <f t="shared" si="14"/>
        <v>10031.700000000001</v>
      </c>
      <c r="L32" s="71"/>
      <c r="M32" s="71"/>
      <c r="N32" s="71"/>
      <c r="O32" s="2"/>
    </row>
    <row r="33" spans="1:15" ht="18.75" customHeight="1" thickBot="1">
      <c r="A33" s="128" t="s">
        <v>43</v>
      </c>
      <c r="B33" s="129"/>
      <c r="C33" s="129"/>
      <c r="D33" s="129"/>
      <c r="E33" s="129"/>
      <c r="F33" s="129"/>
      <c r="G33" s="129"/>
      <c r="H33" s="129"/>
      <c r="I33" s="129"/>
      <c r="J33" s="129"/>
      <c r="K33" s="130"/>
      <c r="L33" s="2"/>
      <c r="M33" s="2"/>
      <c r="N33" s="2"/>
      <c r="O33" s="2"/>
    </row>
    <row r="34" spans="1:15" s="50" customFormat="1" ht="53.25" customHeight="1" thickBot="1">
      <c r="A34" s="47" t="s">
        <v>44</v>
      </c>
      <c r="B34" s="42" t="s">
        <v>18</v>
      </c>
      <c r="C34" s="48">
        <v>8000</v>
      </c>
      <c r="D34" s="34">
        <f>ROUND(C34*$N$3,2)</f>
        <v>1520</v>
      </c>
      <c r="E34" s="48">
        <f>C34+D34</f>
        <v>9520</v>
      </c>
      <c r="F34" s="48">
        <f>C34</f>
        <v>8000</v>
      </c>
      <c r="G34" s="34">
        <f>ROUND(F34*$N$3,2)</f>
        <v>1520</v>
      </c>
      <c r="H34" s="23">
        <f t="shared" ref="H34:H36" si="15">F34+G34</f>
        <v>9520</v>
      </c>
      <c r="I34" s="48">
        <v>0</v>
      </c>
      <c r="J34" s="48">
        <v>0</v>
      </c>
      <c r="K34" s="48">
        <v>0</v>
      </c>
      <c r="L34" s="49"/>
    </row>
    <row r="35" spans="1:15" s="50" customFormat="1" ht="33" customHeight="1" thickBot="1">
      <c r="A35" s="47" t="s">
        <v>45</v>
      </c>
      <c r="B35" s="42" t="s">
        <v>18</v>
      </c>
      <c r="C35" s="48">
        <f t="shared" ref="C35:D36" si="16">F35+I35</f>
        <v>0</v>
      </c>
      <c r="D35" s="48">
        <f t="shared" si="16"/>
        <v>0</v>
      </c>
      <c r="E35" s="48">
        <f>C35+D35</f>
        <v>0</v>
      </c>
      <c r="F35" s="48"/>
      <c r="G35" s="48">
        <f>F35*N3</f>
        <v>0</v>
      </c>
      <c r="H35" s="23">
        <f t="shared" si="15"/>
        <v>0</v>
      </c>
      <c r="I35" s="48">
        <v>0</v>
      </c>
      <c r="J35" s="48">
        <v>0</v>
      </c>
      <c r="K35" s="48">
        <v>0</v>
      </c>
    </row>
    <row r="36" spans="1:15" ht="42.75" customHeight="1" thickBot="1">
      <c r="A36" s="47" t="s">
        <v>46</v>
      </c>
      <c r="B36" s="42" t="s">
        <v>18</v>
      </c>
      <c r="C36" s="48">
        <f t="shared" si="16"/>
        <v>0</v>
      </c>
      <c r="D36" s="48">
        <f t="shared" si="16"/>
        <v>0</v>
      </c>
      <c r="E36" s="48">
        <f>C36+D36</f>
        <v>0</v>
      </c>
      <c r="F36" s="48"/>
      <c r="G36" s="48">
        <f>F36*N3</f>
        <v>0</v>
      </c>
      <c r="H36" s="23">
        <f t="shared" si="15"/>
        <v>0</v>
      </c>
      <c r="I36" s="48">
        <v>0</v>
      </c>
      <c r="J36" s="48">
        <v>0</v>
      </c>
      <c r="K36" s="48">
        <v>0</v>
      </c>
    </row>
    <row r="37" spans="1:15" ht="16.5" thickBot="1">
      <c r="A37" s="38" t="s">
        <v>47</v>
      </c>
      <c r="B37" s="39" t="s">
        <v>18</v>
      </c>
      <c r="C37" s="46">
        <f>SUM(C34:C36)</f>
        <v>8000</v>
      </c>
      <c r="D37" s="46">
        <f t="shared" ref="D37:K37" si="17">SUM(D34:D36)</f>
        <v>1520</v>
      </c>
      <c r="E37" s="46">
        <f t="shared" si="17"/>
        <v>9520</v>
      </c>
      <c r="F37" s="46">
        <f>C37</f>
        <v>8000</v>
      </c>
      <c r="G37" s="46">
        <f>D37</f>
        <v>1520</v>
      </c>
      <c r="H37" s="46">
        <f>SUM(H34:H36)</f>
        <v>9520</v>
      </c>
      <c r="I37" s="46">
        <f t="shared" si="17"/>
        <v>0</v>
      </c>
      <c r="J37" s="46">
        <f t="shared" si="17"/>
        <v>0</v>
      </c>
      <c r="K37" s="46">
        <f t="shared" si="17"/>
        <v>0</v>
      </c>
      <c r="L37" s="36"/>
    </row>
    <row r="38" spans="1:15" ht="16.5" thickBot="1">
      <c r="A38" s="137" t="s">
        <v>48</v>
      </c>
      <c r="B38" s="138"/>
      <c r="C38" s="138"/>
      <c r="D38" s="138"/>
      <c r="E38" s="138"/>
      <c r="F38" s="138"/>
      <c r="G38" s="138"/>
      <c r="H38" s="138"/>
      <c r="I38" s="138"/>
      <c r="J38" s="138"/>
      <c r="K38" s="139"/>
    </row>
    <row r="39" spans="1:15" s="50" customFormat="1" ht="16.5" thickBot="1">
      <c r="A39" s="51" t="s">
        <v>49</v>
      </c>
      <c r="B39" s="42" t="s">
        <v>18</v>
      </c>
      <c r="C39" s="48">
        <f>32000-2000</f>
        <v>30000</v>
      </c>
      <c r="D39" s="34">
        <f>ROUND(C39*$N$3,2)</f>
        <v>5700</v>
      </c>
      <c r="E39" s="48">
        <f>C39+D39</f>
        <v>35700</v>
      </c>
      <c r="F39" s="48">
        <f>C39</f>
        <v>30000</v>
      </c>
      <c r="G39" s="34">
        <f>ROUND(F39*$N$3,2)</f>
        <v>5700</v>
      </c>
      <c r="H39" s="23">
        <f>F39+G39</f>
        <v>35700</v>
      </c>
      <c r="I39" s="48">
        <v>0</v>
      </c>
      <c r="J39" s="48">
        <v>0</v>
      </c>
      <c r="K39" s="48">
        <v>0</v>
      </c>
      <c r="L39" s="45" t="s">
        <v>68</v>
      </c>
    </row>
    <row r="40" spans="1:15" ht="16.5" thickBot="1">
      <c r="A40" s="38" t="s">
        <v>50</v>
      </c>
      <c r="B40" s="39" t="s">
        <v>18</v>
      </c>
      <c r="C40" s="48">
        <f t="shared" ref="C40:H40" si="18">C39</f>
        <v>30000</v>
      </c>
      <c r="D40" s="40">
        <f t="shared" si="18"/>
        <v>5700</v>
      </c>
      <c r="E40" s="40">
        <f t="shared" si="18"/>
        <v>35700</v>
      </c>
      <c r="F40" s="48">
        <f t="shared" si="18"/>
        <v>30000</v>
      </c>
      <c r="G40" s="40">
        <f t="shared" si="18"/>
        <v>5700</v>
      </c>
      <c r="H40" s="41">
        <f t="shared" si="18"/>
        <v>35700</v>
      </c>
      <c r="I40" s="46">
        <v>0</v>
      </c>
      <c r="J40" s="46">
        <v>0</v>
      </c>
      <c r="K40" s="46">
        <v>0</v>
      </c>
      <c r="L40" s="45"/>
    </row>
    <row r="41" spans="1:15" ht="16.5" thickBot="1">
      <c r="A41" s="128"/>
      <c r="B41" s="129"/>
      <c r="C41" s="129"/>
      <c r="D41" s="129"/>
      <c r="E41" s="129"/>
      <c r="F41" s="129"/>
      <c r="G41" s="129"/>
      <c r="H41" s="129"/>
      <c r="I41" s="129"/>
      <c r="J41" s="129"/>
      <c r="K41" s="130"/>
    </row>
    <row r="42" spans="1:15" ht="16.5" thickBot="1">
      <c r="A42" s="21"/>
      <c r="B42" s="52"/>
      <c r="C42" s="52"/>
      <c r="D42" s="52"/>
      <c r="E42" s="52"/>
      <c r="F42" s="52"/>
      <c r="G42" s="52"/>
      <c r="H42" s="52"/>
      <c r="I42" s="52"/>
      <c r="J42" s="52"/>
      <c r="K42" s="52"/>
    </row>
    <row r="43" spans="1:15" ht="16.5" thickBot="1">
      <c r="A43" s="53" t="s">
        <v>51</v>
      </c>
      <c r="B43" s="54" t="s">
        <v>18</v>
      </c>
      <c r="C43" s="88">
        <f>SUM(C10,C13,C20,C25,C32,C37,C40)</f>
        <v>33286746.790000003</v>
      </c>
      <c r="D43" s="89">
        <f>SUM(D10,D13,D20,D25,D32,D37,D40)</f>
        <v>6242158.25</v>
      </c>
      <c r="E43" s="89">
        <f>SUM(E10,E13,E20,E25,E32,E37,E40)</f>
        <v>39528905.039999999</v>
      </c>
      <c r="F43" s="55">
        <f>SUM(F10,F13,F20,F25,F32,F37,F40)</f>
        <v>20768976.120000001</v>
      </c>
      <c r="G43" s="55">
        <f t="shared" ref="G43:K43" si="19">SUM(G10,G13,G20,G25,G32,G37,G40)</f>
        <v>3863781.8236000002</v>
      </c>
      <c r="H43" s="55">
        <f>SUM(H10,H13,H20,H25,H32,H37,H40)</f>
        <v>24632757.943600003</v>
      </c>
      <c r="I43" s="89">
        <f>SUM(I10,I13,I20,I25,I32,I37,I40)</f>
        <v>12517770.67</v>
      </c>
      <c r="J43" s="89">
        <f>SUM(J10,J13,J20,J25,J32,J37,J40)</f>
        <v>2378376.4257</v>
      </c>
      <c r="K43" s="89">
        <f t="shared" si="19"/>
        <v>14896147.095699999</v>
      </c>
      <c r="L43" s="36"/>
      <c r="M43" s="36"/>
    </row>
    <row r="44" spans="1:15">
      <c r="C44" s="36"/>
      <c r="E44" s="56"/>
      <c r="K44" s="36"/>
    </row>
    <row r="45" spans="1:15">
      <c r="C45" s="36"/>
      <c r="E45" s="56"/>
      <c r="H45" s="36"/>
      <c r="K45" s="36"/>
    </row>
    <row r="46" spans="1:15">
      <c r="C46" s="36"/>
      <c r="E46" s="56"/>
      <c r="K46" s="36"/>
    </row>
    <row r="47" spans="1:15">
      <c r="C47" s="36"/>
      <c r="E47" s="56"/>
      <c r="K47" s="36"/>
    </row>
    <row r="48" spans="1:15">
      <c r="C48" s="36"/>
      <c r="E48" s="56"/>
      <c r="I48" s="36"/>
    </row>
    <row r="49" spans="3:16">
      <c r="C49" s="36"/>
      <c r="E49" s="56"/>
      <c r="F49" s="36"/>
    </row>
    <row r="50" spans="3:16">
      <c r="C50" s="36"/>
      <c r="E50" s="56"/>
    </row>
    <row r="51" spans="3:16">
      <c r="C51" s="36"/>
      <c r="E51" s="56"/>
    </row>
    <row r="52" spans="3:16">
      <c r="C52" s="36"/>
      <c r="E52" s="56"/>
    </row>
    <row r="53" spans="3:16">
      <c r="C53" s="36"/>
      <c r="E53" s="56"/>
    </row>
    <row r="54" spans="3:16">
      <c r="C54" s="36"/>
      <c r="H54" s="36"/>
    </row>
    <row r="55" spans="3:16">
      <c r="C55" s="36"/>
      <c r="H55" s="36"/>
      <c r="I55" s="36"/>
      <c r="K55" s="36"/>
    </row>
    <row r="56" spans="3:16" ht="15" customHeight="1"/>
    <row r="57" spans="3:16" ht="15" customHeight="1">
      <c r="H57" s="57"/>
      <c r="I57" s="36"/>
    </row>
    <row r="58" spans="3:16" ht="15" customHeight="1">
      <c r="C58" s="60"/>
      <c r="F58" s="60"/>
      <c r="H58" s="57"/>
      <c r="M58" s="58"/>
      <c r="N58" s="58"/>
    </row>
    <row r="59" spans="3:16" ht="15" customHeight="1">
      <c r="H59" s="57"/>
      <c r="M59" s="59"/>
    </row>
    <row r="60" spans="3:16" ht="15" customHeight="1">
      <c r="I60" s="36"/>
      <c r="M60" s="2"/>
      <c r="N60" s="2"/>
      <c r="O60" s="2"/>
      <c r="P60" s="2"/>
    </row>
    <row r="61" spans="3:16">
      <c r="M61" s="122"/>
      <c r="N61" s="122"/>
      <c r="O61" s="2"/>
      <c r="P61" s="2"/>
    </row>
    <row r="62" spans="3:16">
      <c r="M62" s="122"/>
      <c r="N62" s="122"/>
      <c r="O62" s="2"/>
      <c r="P62" s="2"/>
    </row>
    <row r="63" spans="3:16" ht="54" customHeight="1">
      <c r="H63" s="36"/>
      <c r="M63" s="91"/>
      <c r="N63" s="92"/>
      <c r="O63" s="92"/>
      <c r="P63" s="93"/>
    </row>
    <row r="64" spans="3:16" ht="47.25" customHeight="1">
      <c r="M64" s="94"/>
      <c r="N64" s="92"/>
      <c r="O64" s="92"/>
      <c r="P64" s="92"/>
    </row>
    <row r="65" spans="13:16" ht="33" customHeight="1">
      <c r="M65" s="94"/>
      <c r="N65" s="95"/>
      <c r="O65" s="95"/>
      <c r="P65" s="95"/>
    </row>
    <row r="66" spans="13:16" ht="39" customHeight="1">
      <c r="M66" s="91"/>
      <c r="N66" s="92"/>
      <c r="O66" s="2"/>
      <c r="P66" s="2"/>
    </row>
    <row r="67" spans="13:16" ht="47.25" customHeight="1">
      <c r="M67" s="94"/>
      <c r="N67" s="92"/>
      <c r="O67" s="2"/>
      <c r="P67" s="2"/>
    </row>
    <row r="68" spans="13:16" ht="51" customHeight="1">
      <c r="M68" s="94"/>
      <c r="N68" s="92"/>
      <c r="O68" s="71"/>
      <c r="P68" s="2"/>
    </row>
    <row r="69" spans="13:16" ht="48.75" customHeight="1">
      <c r="M69" s="96"/>
      <c r="N69" s="97"/>
      <c r="O69" s="2"/>
      <c r="P69" s="2"/>
    </row>
    <row r="70" spans="13:16" ht="65.25" customHeight="1">
      <c r="M70" s="91"/>
      <c r="N70" s="95"/>
      <c r="O70" s="71"/>
      <c r="P70" s="71"/>
    </row>
  </sheetData>
  <mergeCells count="13">
    <mergeCell ref="G1:K1"/>
    <mergeCell ref="M61:N62"/>
    <mergeCell ref="A2:L2"/>
    <mergeCell ref="A3:K3"/>
    <mergeCell ref="A4:A5"/>
    <mergeCell ref="A7:K7"/>
    <mergeCell ref="A11:K11"/>
    <mergeCell ref="A14:K14"/>
    <mergeCell ref="A21:K21"/>
    <mergeCell ref="A26:K26"/>
    <mergeCell ref="A33:K33"/>
    <mergeCell ref="A38:K38"/>
    <mergeCell ref="A41:K41"/>
  </mergeCells>
  <pageMargins left="0.19685039370078741" right="0.19685039370078741" top="0.39370078740157483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buget pe surse</vt:lpstr>
      <vt:lpstr>buget pe capdech</vt:lpstr>
      <vt:lpstr>'buget pe capdech'!_Toc433878666</vt:lpstr>
      <vt:lpstr>'buget pe capdech'!Buget</vt:lpstr>
      <vt:lpstr>'buget pe capdech'!Print_Titles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dianaa</dc:creator>
  <cp:lastModifiedBy>cristinam</cp:lastModifiedBy>
  <cp:lastPrinted>2023-06-20T12:44:30Z</cp:lastPrinted>
  <dcterms:created xsi:type="dcterms:W3CDTF">2020-03-12T11:24:09Z</dcterms:created>
  <dcterms:modified xsi:type="dcterms:W3CDTF">2023-06-21T08:04:01Z</dcterms:modified>
</cp:coreProperties>
</file>