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23955" windowHeight="9780"/>
  </bookViews>
  <sheets>
    <sheet name="TOTAL" sheetId="14" r:id="rId1"/>
  </sheets>
  <definedNames>
    <definedName name="_xlnm.Print_Titles" localSheetId="0">TOTAL!$11:$13</definedName>
  </definedNames>
  <calcPr calcId="125725"/>
</workbook>
</file>

<file path=xl/calcChain.xml><?xml version="1.0" encoding="utf-8"?>
<calcChain xmlns="http://schemas.openxmlformats.org/spreadsheetml/2006/main">
  <c r="D186" i="14"/>
  <c r="E186"/>
  <c r="F186"/>
  <c r="C186"/>
  <c r="D89" l="1"/>
  <c r="D79" s="1"/>
  <c r="D65" s="1"/>
  <c r="E89"/>
  <c r="E79" s="1"/>
  <c r="E65" s="1"/>
  <c r="F89"/>
  <c r="F79" s="1"/>
  <c r="F65" s="1"/>
  <c r="D90"/>
  <c r="D80" s="1"/>
  <c r="D66" s="1"/>
  <c r="E90"/>
  <c r="E80" s="1"/>
  <c r="E66" s="1"/>
  <c r="F90"/>
  <c r="F80" s="1"/>
  <c r="F66" s="1"/>
  <c r="C90"/>
  <c r="C80" s="1"/>
  <c r="C66" s="1"/>
  <c r="C135"/>
  <c r="C89" s="1"/>
  <c r="C79" s="1"/>
  <c r="C65" s="1"/>
  <c r="C54"/>
  <c r="C32"/>
  <c r="D32"/>
  <c r="E32"/>
  <c r="F32"/>
  <c r="D30"/>
  <c r="E30"/>
  <c r="F30"/>
  <c r="D179"/>
  <c r="E179"/>
  <c r="F179"/>
  <c r="C179"/>
  <c r="D234"/>
  <c r="E234"/>
  <c r="F234"/>
  <c r="C234"/>
  <c r="D265"/>
  <c r="E265"/>
  <c r="F265"/>
  <c r="F25"/>
  <c r="E25"/>
  <c r="D25"/>
  <c r="F17"/>
  <c r="E17"/>
  <c r="D17"/>
  <c r="D144"/>
  <c r="E144"/>
  <c r="F144"/>
  <c r="F16"/>
  <c r="E16"/>
  <c r="D16"/>
  <c r="F15"/>
  <c r="E15"/>
  <c r="D15"/>
  <c r="F215"/>
  <c r="E215"/>
  <c r="D215"/>
  <c r="F211"/>
  <c r="E211"/>
  <c r="D211"/>
  <c r="F207"/>
  <c r="E207"/>
  <c r="D207"/>
  <c r="F202"/>
  <c r="E202"/>
  <c r="D202"/>
  <c r="F197"/>
  <c r="E197"/>
  <c r="D197"/>
  <c r="F191"/>
  <c r="E191"/>
  <c r="D191"/>
  <c r="F183"/>
  <c r="E183"/>
  <c r="D183"/>
  <c r="F71"/>
  <c r="E71"/>
  <c r="D71"/>
  <c r="C71"/>
  <c r="C25"/>
  <c r="C24"/>
  <c r="C23"/>
  <c r="C17"/>
  <c r="C144"/>
  <c r="C143" s="1"/>
  <c r="D91"/>
  <c r="E91"/>
  <c r="F91"/>
  <c r="C91"/>
  <c r="D88"/>
  <c r="E88"/>
  <c r="F88"/>
  <c r="C88"/>
  <c r="D86"/>
  <c r="E86"/>
  <c r="F86"/>
  <c r="C86"/>
  <c r="D85"/>
  <c r="E85"/>
  <c r="F85"/>
  <c r="D84"/>
  <c r="E84"/>
  <c r="F84"/>
  <c r="C85"/>
  <c r="D97"/>
  <c r="E97"/>
  <c r="F97"/>
  <c r="C97"/>
  <c r="C133"/>
  <c r="C16"/>
  <c r="C15"/>
  <c r="C265"/>
  <c r="C30"/>
  <c r="C215"/>
  <c r="C211"/>
  <c r="C207"/>
  <c r="C202"/>
  <c r="C197"/>
  <c r="C191"/>
  <c r="C183"/>
  <c r="F24"/>
  <c r="F23"/>
  <c r="E24"/>
  <c r="E23"/>
  <c r="D24"/>
  <c r="D23"/>
  <c r="C14" l="1"/>
  <c r="F14"/>
  <c r="E14"/>
  <c r="D14"/>
  <c r="D104"/>
  <c r="E104"/>
  <c r="F104"/>
  <c r="C104"/>
  <c r="C192" l="1"/>
  <c r="C45"/>
  <c r="C253"/>
  <c r="C257"/>
  <c r="C256" s="1"/>
  <c r="C240"/>
  <c r="C236"/>
  <c r="C235" s="1"/>
  <c r="C213"/>
  <c r="C212" s="1"/>
  <c r="C209"/>
  <c r="C208" s="1"/>
  <c r="C205"/>
  <c r="C204" s="1"/>
  <c r="C200"/>
  <c r="C199" s="1"/>
  <c r="C181"/>
  <c r="F37"/>
  <c r="E37"/>
  <c r="D37"/>
  <c r="C37"/>
  <c r="F69"/>
  <c r="F68" s="1"/>
  <c r="E69"/>
  <c r="E68" s="1"/>
  <c r="D69"/>
  <c r="D68" s="1"/>
  <c r="C69"/>
  <c r="C68" s="1"/>
  <c r="D200"/>
  <c r="D199" s="1"/>
  <c r="D261"/>
  <c r="D260" s="1"/>
  <c r="E261"/>
  <c r="F261"/>
  <c r="F260" s="1"/>
  <c r="F49"/>
  <c r="E49"/>
  <c r="D49"/>
  <c r="F44"/>
  <c r="E44"/>
  <c r="D44"/>
  <c r="C44"/>
  <c r="F39"/>
  <c r="E39"/>
  <c r="D39"/>
  <c r="C39"/>
  <c r="F38"/>
  <c r="E38"/>
  <c r="F257"/>
  <c r="F256" s="1"/>
  <c r="E257"/>
  <c r="E256" s="1"/>
  <c r="D257"/>
  <c r="D256" s="1"/>
  <c r="F253"/>
  <c r="F252" s="1"/>
  <c r="E253"/>
  <c r="E252" s="1"/>
  <c r="D253"/>
  <c r="D252" s="1"/>
  <c r="F246"/>
  <c r="E246"/>
  <c r="D246"/>
  <c r="D240"/>
  <c r="F236"/>
  <c r="F235" s="1"/>
  <c r="D236"/>
  <c r="D235" s="1"/>
  <c r="F224"/>
  <c r="E224"/>
  <c r="E223" s="1"/>
  <c r="D224"/>
  <c r="C224"/>
  <c r="F213"/>
  <c r="F212" s="1"/>
  <c r="E213"/>
  <c r="E212" s="1"/>
  <c r="D213"/>
  <c r="D212" s="1"/>
  <c r="E209"/>
  <c r="E208" s="1"/>
  <c r="F205"/>
  <c r="F204" s="1"/>
  <c r="D205"/>
  <c r="D204" s="1"/>
  <c r="F200"/>
  <c r="F199" s="1"/>
  <c r="E200"/>
  <c r="E199" s="1"/>
  <c r="F192"/>
  <c r="F189"/>
  <c r="E189"/>
  <c r="D189"/>
  <c r="F181"/>
  <c r="E181"/>
  <c r="D181"/>
  <c r="E78"/>
  <c r="E64" s="1"/>
  <c r="D55"/>
  <c r="D54" s="1"/>
  <c r="E55"/>
  <c r="E54" s="1"/>
  <c r="F55"/>
  <c r="F54" s="1"/>
  <c r="C49"/>
  <c r="F45"/>
  <c r="D45"/>
  <c r="C51"/>
  <c r="F240"/>
  <c r="E240"/>
  <c r="E236"/>
  <c r="E235" s="1"/>
  <c r="F209"/>
  <c r="F208" s="1"/>
  <c r="D209"/>
  <c r="D208" s="1"/>
  <c r="E205"/>
  <c r="E204" s="1"/>
  <c r="F195"/>
  <c r="F194" s="1"/>
  <c r="E195"/>
  <c r="E194" s="1"/>
  <c r="D195"/>
  <c r="D194" s="1"/>
  <c r="D51"/>
  <c r="C226"/>
  <c r="D38"/>
  <c r="C38"/>
  <c r="D176"/>
  <c r="E176"/>
  <c r="F176"/>
  <c r="C176"/>
  <c r="D185"/>
  <c r="E185"/>
  <c r="F185"/>
  <c r="C261"/>
  <c r="C260" s="1"/>
  <c r="D76"/>
  <c r="F76"/>
  <c r="D139"/>
  <c r="D138" s="1"/>
  <c r="E139"/>
  <c r="E138" s="1"/>
  <c r="F139"/>
  <c r="F138" s="1"/>
  <c r="C139"/>
  <c r="C138" s="1"/>
  <c r="D112"/>
  <c r="D111" s="1"/>
  <c r="E112"/>
  <c r="E111" s="1"/>
  <c r="F112"/>
  <c r="F111" s="1"/>
  <c r="D47"/>
  <c r="E47"/>
  <c r="F47"/>
  <c r="C47"/>
  <c r="D46"/>
  <c r="E46"/>
  <c r="F46"/>
  <c r="C46"/>
  <c r="D43"/>
  <c r="E43"/>
  <c r="F43"/>
  <c r="C43"/>
  <c r="D42"/>
  <c r="E42"/>
  <c r="F42"/>
  <c r="C42"/>
  <c r="D41"/>
  <c r="E41"/>
  <c r="F41"/>
  <c r="C41"/>
  <c r="D40"/>
  <c r="E40"/>
  <c r="F40"/>
  <c r="C40"/>
  <c r="D36"/>
  <c r="E36"/>
  <c r="F36"/>
  <c r="C36"/>
  <c r="D52"/>
  <c r="E52"/>
  <c r="F52"/>
  <c r="D50"/>
  <c r="E50"/>
  <c r="F50"/>
  <c r="C50"/>
  <c r="D232"/>
  <c r="D220" s="1"/>
  <c r="E232"/>
  <c r="E220" s="1"/>
  <c r="F232"/>
  <c r="F220" s="1"/>
  <c r="C232"/>
  <c r="C220" s="1"/>
  <c r="C230"/>
  <c r="C218" s="1"/>
  <c r="E51"/>
  <c r="E260"/>
  <c r="F250"/>
  <c r="E250"/>
  <c r="D250"/>
  <c r="F243"/>
  <c r="E243"/>
  <c r="D243"/>
  <c r="D233" s="1"/>
  <c r="C243"/>
  <c r="F222"/>
  <c r="E222"/>
  <c r="D222"/>
  <c r="F230"/>
  <c r="F218" s="1"/>
  <c r="E230"/>
  <c r="E218" s="1"/>
  <c r="D230"/>
  <c r="D218" s="1"/>
  <c r="F226"/>
  <c r="E226"/>
  <c r="D226"/>
  <c r="D192"/>
  <c r="C185"/>
  <c r="C177" s="1"/>
  <c r="F178"/>
  <c r="F63" s="1"/>
  <c r="E178"/>
  <c r="E63" s="1"/>
  <c r="D178"/>
  <c r="D63" s="1"/>
  <c r="C178"/>
  <c r="C63" s="1"/>
  <c r="F174"/>
  <c r="E174"/>
  <c r="D174"/>
  <c r="F169"/>
  <c r="F168" s="1"/>
  <c r="E169"/>
  <c r="E168" s="1"/>
  <c r="D169"/>
  <c r="D168" s="1"/>
  <c r="C169"/>
  <c r="C168" s="1"/>
  <c r="F165"/>
  <c r="F164" s="1"/>
  <c r="E165"/>
  <c r="E164" s="1"/>
  <c r="D165"/>
  <c r="D164" s="1"/>
  <c r="C165"/>
  <c r="C164" s="1"/>
  <c r="F161"/>
  <c r="F160" s="1"/>
  <c r="E161"/>
  <c r="D161"/>
  <c r="D160" s="1"/>
  <c r="C161"/>
  <c r="C160" s="1"/>
  <c r="F157"/>
  <c r="F156" s="1"/>
  <c r="E157"/>
  <c r="E156" s="1"/>
  <c r="D157"/>
  <c r="C157"/>
  <c r="C156" s="1"/>
  <c r="F153"/>
  <c r="F152" s="1"/>
  <c r="E153"/>
  <c r="E152" s="1"/>
  <c r="D153"/>
  <c r="D152" s="1"/>
  <c r="C153"/>
  <c r="C152" s="1"/>
  <c r="F151"/>
  <c r="E151"/>
  <c r="D151"/>
  <c r="C151"/>
  <c r="F150"/>
  <c r="E150"/>
  <c r="D150"/>
  <c r="C150"/>
  <c r="F143"/>
  <c r="E143"/>
  <c r="D143"/>
  <c r="F133"/>
  <c r="E133"/>
  <c r="D133"/>
  <c r="F129"/>
  <c r="E129"/>
  <c r="D129"/>
  <c r="C129"/>
  <c r="F124"/>
  <c r="F123" s="1"/>
  <c r="E124"/>
  <c r="E123" s="1"/>
  <c r="D124"/>
  <c r="D123" s="1"/>
  <c r="C124"/>
  <c r="C123" s="1"/>
  <c r="F121"/>
  <c r="E121"/>
  <c r="D121"/>
  <c r="C121"/>
  <c r="C87" s="1"/>
  <c r="F117"/>
  <c r="E117"/>
  <c r="E116" s="1"/>
  <c r="D117"/>
  <c r="C117"/>
  <c r="C116" s="1"/>
  <c r="C112"/>
  <c r="C111" s="1"/>
  <c r="F107"/>
  <c r="F106" s="1"/>
  <c r="E107"/>
  <c r="E106" s="1"/>
  <c r="D107"/>
  <c r="D106" s="1"/>
  <c r="C107"/>
  <c r="C106" s="1"/>
  <c r="F100"/>
  <c r="E100"/>
  <c r="D100"/>
  <c r="C100"/>
  <c r="F93"/>
  <c r="E93"/>
  <c r="D93"/>
  <c r="C93"/>
  <c r="F81"/>
  <c r="E81"/>
  <c r="D81"/>
  <c r="C81"/>
  <c r="C84"/>
  <c r="C52"/>
  <c r="F51"/>
  <c r="F233" l="1"/>
  <c r="D177"/>
  <c r="F177"/>
  <c r="E233"/>
  <c r="F87"/>
  <c r="F77" s="1"/>
  <c r="C35"/>
  <c r="E87"/>
  <c r="E77" s="1"/>
  <c r="C48"/>
  <c r="F48"/>
  <c r="E48"/>
  <c r="D48"/>
  <c r="F35"/>
  <c r="D35"/>
  <c r="D87"/>
  <c r="D77" s="1"/>
  <c r="E128"/>
  <c r="F128"/>
  <c r="D128"/>
  <c r="C195"/>
  <c r="C194" s="1"/>
  <c r="D67"/>
  <c r="E67"/>
  <c r="F67"/>
  <c r="D78"/>
  <c r="D64" s="1"/>
  <c r="F78"/>
  <c r="F64" s="1"/>
  <c r="C250"/>
  <c r="C78"/>
  <c r="C64" s="1"/>
  <c r="C92"/>
  <c r="E99"/>
  <c r="E92"/>
  <c r="C128"/>
  <c r="F116"/>
  <c r="F99"/>
  <c r="D99"/>
  <c r="F92"/>
  <c r="D61"/>
  <c r="C223"/>
  <c r="E192"/>
  <c r="E177" s="1"/>
  <c r="F61"/>
  <c r="D92"/>
  <c r="C99"/>
  <c r="D116"/>
  <c r="F188"/>
  <c r="C222"/>
  <c r="C67" s="1"/>
  <c r="C189"/>
  <c r="C188" s="1"/>
  <c r="F180"/>
  <c r="D188"/>
  <c r="D180"/>
  <c r="E180"/>
  <c r="C180"/>
  <c r="F83"/>
  <c r="D239"/>
  <c r="E76"/>
  <c r="E61" s="1"/>
  <c r="D231"/>
  <c r="D219" s="1"/>
  <c r="F239"/>
  <c r="E239"/>
  <c r="D245"/>
  <c r="E245"/>
  <c r="C75"/>
  <c r="F245"/>
  <c r="C76"/>
  <c r="C61" s="1"/>
  <c r="F74"/>
  <c r="F59" s="1"/>
  <c r="F75"/>
  <c r="E83"/>
  <c r="E75"/>
  <c r="E175"/>
  <c r="C246"/>
  <c r="E221"/>
  <c r="D221"/>
  <c r="E74"/>
  <c r="E59" s="1"/>
  <c r="C174"/>
  <c r="C83"/>
  <c r="D83"/>
  <c r="D175"/>
  <c r="F221"/>
  <c r="F231"/>
  <c r="F219" s="1"/>
  <c r="E231"/>
  <c r="E219" s="1"/>
  <c r="C239"/>
  <c r="D229"/>
  <c r="D217" s="1"/>
  <c r="F229"/>
  <c r="F217" s="1"/>
  <c r="E229"/>
  <c r="E217" s="1"/>
  <c r="C231"/>
  <c r="C219" s="1"/>
  <c r="C175"/>
  <c r="E173"/>
  <c r="D74"/>
  <c r="D59" s="1"/>
  <c r="D75"/>
  <c r="C74"/>
  <c r="E45"/>
  <c r="E35" s="1"/>
  <c r="E149"/>
  <c r="E160"/>
  <c r="E148" s="1"/>
  <c r="F148"/>
  <c r="F149"/>
  <c r="D149"/>
  <c r="D156"/>
  <c r="D148" s="1"/>
  <c r="C148"/>
  <c r="C149"/>
  <c r="F173"/>
  <c r="F223"/>
  <c r="D223"/>
  <c r="C252"/>
  <c r="F175"/>
  <c r="C221" l="1"/>
  <c r="C233"/>
  <c r="D62"/>
  <c r="D268" s="1"/>
  <c r="E62"/>
  <c r="E268" s="1"/>
  <c r="F62"/>
  <c r="F268" s="1"/>
  <c r="C77"/>
  <c r="C245"/>
  <c r="C228" s="1"/>
  <c r="C216" s="1"/>
  <c r="E188"/>
  <c r="E172" s="1"/>
  <c r="E82"/>
  <c r="E72" s="1"/>
  <c r="F82"/>
  <c r="F72" s="1"/>
  <c r="D82"/>
  <c r="D72" s="1"/>
  <c r="C82"/>
  <c r="C72" s="1"/>
  <c r="C173"/>
  <c r="D60"/>
  <c r="E60"/>
  <c r="C60"/>
  <c r="F60"/>
  <c r="C73"/>
  <c r="C229"/>
  <c r="C217" s="1"/>
  <c r="C59"/>
  <c r="E73"/>
  <c r="E58" s="1"/>
  <c r="E267" s="1"/>
  <c r="C172"/>
  <c r="F228"/>
  <c r="F216" s="1"/>
  <c r="E228"/>
  <c r="E216" s="1"/>
  <c r="D228"/>
  <c r="D216" s="1"/>
  <c r="F73"/>
  <c r="F58" s="1"/>
  <c r="F267" s="1"/>
  <c r="D73"/>
  <c r="D173"/>
  <c r="F172"/>
  <c r="C62" l="1"/>
  <c r="C268" s="1"/>
  <c r="C58"/>
  <c r="C267" s="1"/>
  <c r="F57"/>
  <c r="F269" s="1"/>
  <c r="E57"/>
  <c r="E269" s="1"/>
  <c r="C57"/>
  <c r="C269" s="1"/>
  <c r="D58"/>
  <c r="D267" s="1"/>
  <c r="D172"/>
  <c r="D57" s="1"/>
  <c r="D269" s="1"/>
</calcChain>
</file>

<file path=xl/sharedStrings.xml><?xml version="1.0" encoding="utf-8"?>
<sst xmlns="http://schemas.openxmlformats.org/spreadsheetml/2006/main" count="323" uniqueCount="105">
  <si>
    <t>COD</t>
  </si>
  <si>
    <t>Venituri din concesiuni si inchirieri</t>
  </si>
  <si>
    <t>30.10.05</t>
  </si>
  <si>
    <t>Venituri din prestari de servicii</t>
  </si>
  <si>
    <t>33.10.08</t>
  </si>
  <si>
    <t>Contributia de intretinere a persoanelor asistate</t>
  </si>
  <si>
    <t>33.10.13</t>
  </si>
  <si>
    <t>Venituri din cercetare</t>
  </si>
  <si>
    <t>33.10.20</t>
  </si>
  <si>
    <t>33.10.21</t>
  </si>
  <si>
    <t>33.10.30</t>
  </si>
  <si>
    <t>33.10.32</t>
  </si>
  <si>
    <t>VENITURILE SECT. DE FUNCTIONARE</t>
  </si>
  <si>
    <t>VENITURILE SECT. DE DEZVOLTARE</t>
  </si>
  <si>
    <t xml:space="preserve">TOTAL CHELTUIELI </t>
  </si>
  <si>
    <t>SECTIUNEA DE FUNCTIONARE</t>
  </si>
  <si>
    <t>Cheltuieli de personal</t>
  </si>
  <si>
    <t>Cheltuieli cu bunuri si servicii</t>
  </si>
  <si>
    <t>SECTIUNEA DE DEZVOLTARE</t>
  </si>
  <si>
    <t xml:space="preserve">Cheltuieli de capital </t>
  </si>
  <si>
    <t>SANATATE</t>
  </si>
  <si>
    <t>SPITALUL DE PEDIATRIE PITESTI</t>
  </si>
  <si>
    <t>SPITALUL  DE RECUPERARE BRADET</t>
  </si>
  <si>
    <t>CULTURA, RECREERE SI RELIGIE</t>
  </si>
  <si>
    <t>67.10.</t>
  </si>
  <si>
    <t xml:space="preserve">ASIGURARI SI ASISTENTA SOCIALA </t>
  </si>
  <si>
    <t>UNITATI MEDICO-SOCIALE</t>
  </si>
  <si>
    <t>87.10.50</t>
  </si>
  <si>
    <t>37.10.03</t>
  </si>
  <si>
    <t>37.10.04</t>
  </si>
  <si>
    <t xml:space="preserve">Varsaminte din sectiunea de functionare </t>
  </si>
  <si>
    <t xml:space="preserve">Cheltuieli cu bunuri si servicii </t>
  </si>
  <si>
    <t>MUZEUL VITICULTURII SI POMICULTURII GOLESTI</t>
  </si>
  <si>
    <t>TEATRUL "AL.DAVILA" PITESTI</t>
  </si>
  <si>
    <t>SPITALUL JUDETEAN DE URGENTA PITESTI</t>
  </si>
  <si>
    <t>SPITALUL  DE PNEUMOFTIZIOLOGIE  SF ANDREI VALEA IASULUI</t>
  </si>
  <si>
    <t>SPITALUL DE  PNEUMOFTIZIOLOGIE  LEORDENI</t>
  </si>
  <si>
    <t>SPITALUL  DE BOLI CRONICE si GERIATRIE CONSTANTIN BALACEANU STOLNICI  STEFANESTI</t>
  </si>
  <si>
    <t>SPITALUL ORASENESC REGELE CAROL I COSTESTI ARGES</t>
  </si>
  <si>
    <t>SPITALUL  DE PSIHIATRIE  SF MARIA VEDEA</t>
  </si>
  <si>
    <t>54.10</t>
  </si>
  <si>
    <t>TOTAL VENITURI (S. FUNCT. +S. DEZV.)</t>
  </si>
  <si>
    <t>SPITALUL DE BOLI CRONICE CALINESTI</t>
  </si>
  <si>
    <t>Subventii din bugetele locale pentru finantarea cheltuielilor curente din domeniul sanatatii</t>
  </si>
  <si>
    <t>43.10.10</t>
  </si>
  <si>
    <t>43.10.14</t>
  </si>
  <si>
    <t>Subventii din bugetele locale pentru finantarea cheltuielilor de capital din domeniul sanatatii</t>
  </si>
  <si>
    <t>CONSILIUL JUDETEAN ARGES</t>
  </si>
  <si>
    <t>33.10.19</t>
  </si>
  <si>
    <t>43.10.09</t>
  </si>
  <si>
    <t>Venituri din serbari si spectacole scolare, manifestari culturale , artistice si sportive</t>
  </si>
  <si>
    <t>Subventii pentru institutii publice</t>
  </si>
  <si>
    <t>43.10.19</t>
  </si>
  <si>
    <t>Subventii pentru institutii publice destinate sectiunii de dezvoltare</t>
  </si>
  <si>
    <t>MUZEUL JUDETEAN ARGES</t>
  </si>
  <si>
    <t>TOTAL UNITATI MEDICO-SOCIALE</t>
  </si>
  <si>
    <t>TOTAL SPITALE</t>
  </si>
  <si>
    <t xml:space="preserve">EXCEDENT/DEFICIT SECT.DE FUNCTIONARE </t>
  </si>
  <si>
    <t>EXCEDENT/DEFICIT SECT.DE DEZVOLTARE</t>
  </si>
  <si>
    <t xml:space="preserve">TOTAL EXCEDENT/DEFICIT </t>
  </si>
  <si>
    <t>Unitatea de Asistenta Medico - Sociala CALINESTI</t>
  </si>
  <si>
    <t>Unitatea de Asistenta Medico - Sociala DEDULESTI</t>
  </si>
  <si>
    <t>Unitatea de Asistenta Medico - Sociala SUICI</t>
  </si>
  <si>
    <t>Unitatea de Asistenta Medico - Sociala  DOMNESTI</t>
  </si>
  <si>
    <t>Unitatea de Asistenta Medico - Sociala  RUCAR</t>
  </si>
  <si>
    <t>um=mii lei</t>
  </si>
  <si>
    <t>DENUMIRE INDICATORI</t>
  </si>
  <si>
    <t>Venituri din contractele incheiate cu casele de asigurari sociale de sanatate</t>
  </si>
  <si>
    <t>PROIECT "CENTRUL EUROPE DIRECT ARGES "</t>
  </si>
  <si>
    <t>BIBLIOTECA JUDETEANA "DINICU GOLESCU " PITESTI</t>
  </si>
  <si>
    <t>ESTIMARI ANII</t>
  </si>
  <si>
    <t>Camin Persoane Varstnice  MOZACENI</t>
  </si>
  <si>
    <t>43.10.33</t>
  </si>
  <si>
    <t>Subventii din bugetul fondului national unic de asigurari de sanatate pentru acoperirea cresterilor salariale</t>
  </si>
  <si>
    <t>Venituri din contractele incheiate cu Directiile de Sanatate Publica din sume alocate de la bugetul de stat</t>
  </si>
  <si>
    <t xml:space="preserve">Venituri din contractele incheiate cu Institutiile de medicina legala </t>
  </si>
  <si>
    <t>Varsaminte din sectiunea de functionare pentru finantarea sectiunii de dezvoltare a bugetului local</t>
  </si>
  <si>
    <t>SERVICIUL PUBLIC JUDETEAN DE PAZA SI ORDINE ARGES</t>
  </si>
  <si>
    <t>CENTRUL CULTURAL JUDETEAN ARGES</t>
  </si>
  <si>
    <t xml:space="preserve">BUGETUL DE VENITURI SI CHELTUIELI </t>
  </si>
  <si>
    <t>45.10.16.03</t>
  </si>
  <si>
    <t>45.10.16</t>
  </si>
  <si>
    <t>Prefinantare</t>
  </si>
  <si>
    <t>Alte facilitati si instrumente postaderare</t>
  </si>
  <si>
    <t xml:space="preserve">Alte cheltuieli </t>
  </si>
  <si>
    <t>Alte cheltuieli</t>
  </si>
  <si>
    <t>SCOALA POPULARA DE ARTE SI MESERII PITESTI</t>
  </si>
  <si>
    <t>DIRECTIA GENERALA PENTRU EVIDENTA PERSOANELOR ARGES</t>
  </si>
  <si>
    <t>48.10.01</t>
  </si>
  <si>
    <t>48.10.01.01</t>
  </si>
  <si>
    <t>Fondul European de Dezvoltare Regionala</t>
  </si>
  <si>
    <t>Sume primite in contul platilor efectuate in anul curent</t>
  </si>
  <si>
    <t>CENTRUL DE  CULTURA DINU LIPATTI</t>
  </si>
  <si>
    <t>ANEXA nr. 2</t>
  </si>
  <si>
    <t>Proiecte cu finantare din fonduri externe nerambursabile aferente cadrului financiar 2014-2020</t>
  </si>
  <si>
    <t>FINANTAT INTEGRAL  SAU PARTIAL DIN VENITURI PROPRII PE ANUL 2021</t>
  </si>
  <si>
    <t>PROPUNERE 2021</t>
  </si>
  <si>
    <t>Finanțare externă nerambursabilă</t>
  </si>
  <si>
    <t>48.10.01.03</t>
  </si>
  <si>
    <t>58.01</t>
  </si>
  <si>
    <t>Programe din Fondul European de Dezvoltare Regional ( FEDR )</t>
  </si>
  <si>
    <t>58.01.02</t>
  </si>
  <si>
    <t>Programe din Fondul European de Dezvoltare Regional                ( FEDR )</t>
  </si>
  <si>
    <t>56.16.02</t>
  </si>
  <si>
    <t>la H.C.J nr. 96/19.04.2021</t>
  </si>
</sst>
</file>

<file path=xl/styles.xml><?xml version="1.0" encoding="utf-8"?>
<styleSheet xmlns="http://schemas.openxmlformats.org/spreadsheetml/2006/main">
  <numFmts count="1">
    <numFmt numFmtId="43" formatCode="_-* #,##0.00\ _l_e_i_-;\-* #,##0.00\ _l_e_i_-;_-* &quot;-&quot;??\ _l_e_i_-;_-@_-"/>
  </numFmts>
  <fonts count="32">
    <font>
      <sz val="10"/>
      <name val="Arial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b/>
      <u/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11"/>
      <color rgb="FF9C6500"/>
      <name val="Calibri"/>
      <family val="2"/>
      <scheme val="minor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0"/>
      <color rgb="FF006100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rgb="FF006100"/>
      <name val="Times New Roman"/>
      <family val="1"/>
      <charset val="238"/>
    </font>
    <font>
      <b/>
      <sz val="10"/>
      <color rgb="FF9C650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b/>
      <sz val="10"/>
      <color indexed="1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u/>
      <sz val="10"/>
      <color rgb="FFFF0000"/>
      <name val="Times New Roman"/>
      <family val="1"/>
      <charset val="238"/>
    </font>
    <font>
      <b/>
      <sz val="10"/>
      <color rgb="FF9C0006"/>
      <name val="Times New Roman"/>
      <family val="1"/>
      <charset val="238"/>
    </font>
    <font>
      <b/>
      <sz val="10"/>
      <color rgb="FFFF0000"/>
      <name val="Arial"/>
      <family val="2"/>
      <charset val="238"/>
    </font>
    <font>
      <sz val="10"/>
      <color rgb="FF9C0006"/>
      <name val="Times New Roman"/>
      <family val="1"/>
      <charset val="238"/>
    </font>
    <font>
      <b/>
      <sz val="11"/>
      <color rgb="FF9C6500"/>
      <name val="Calibri"/>
      <family val="2"/>
      <charset val="238"/>
      <scheme val="minor"/>
    </font>
    <font>
      <b/>
      <sz val="11"/>
      <color rgb="FF006100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A5A5A5"/>
      </patternFill>
    </fill>
    <fill>
      <patternFill patternType="solid">
        <fgColor theme="9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EB9C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43" fontId="6" fillId="0" borderId="0" applyFont="0" applyFill="0" applyBorder="0" applyAlignment="0" applyProtection="0"/>
    <xf numFmtId="0" fontId="9" fillId="5" borderId="7" applyNumberFormat="0" applyAlignment="0" applyProtection="0"/>
    <xf numFmtId="0" fontId="10" fillId="6" borderId="0" applyNumberFormat="0" applyBorder="0" applyAlignment="0" applyProtection="0"/>
    <xf numFmtId="0" fontId="12" fillId="7" borderId="0" applyNumberFormat="0" applyBorder="0" applyAlignment="0" applyProtection="0"/>
    <xf numFmtId="0" fontId="13" fillId="8" borderId="0" applyNumberFormat="0" applyBorder="0" applyAlignment="0" applyProtection="0"/>
    <xf numFmtId="0" fontId="15" fillId="11" borderId="0" applyNumberFormat="0" applyBorder="0" applyAlignment="0" applyProtection="0"/>
  </cellStyleXfs>
  <cellXfs count="176">
    <xf numFmtId="0" fontId="0" fillId="0" borderId="0" xfId="0"/>
    <xf numFmtId="0" fontId="5" fillId="0" borderId="0" xfId="0" applyFont="1"/>
    <xf numFmtId="43" fontId="5" fillId="0" borderId="0" xfId="1" applyFont="1"/>
    <xf numFmtId="0" fontId="0" fillId="9" borderId="0" xfId="0" applyFill="1"/>
    <xf numFmtId="0" fontId="1" fillId="0" borderId="8" xfId="0" applyFont="1" applyFill="1" applyBorder="1" applyAlignment="1">
      <alignment horizontal="right"/>
    </xf>
    <xf numFmtId="0" fontId="1" fillId="9" borderId="0" xfId="0" applyFont="1" applyFill="1"/>
    <xf numFmtId="0" fontId="1" fillId="9" borderId="0" xfId="0" applyFont="1" applyFill="1" applyBorder="1"/>
    <xf numFmtId="2" fontId="2" fillId="9" borderId="0" xfId="0" applyNumberFormat="1" applyFont="1" applyFill="1" applyBorder="1" applyAlignment="1">
      <alignment horizontal="right" wrapText="1"/>
    </xf>
    <xf numFmtId="43" fontId="1" fillId="9" borderId="0" xfId="1" applyFont="1" applyFill="1" applyBorder="1" applyAlignment="1">
      <alignment horizontal="right"/>
    </xf>
    <xf numFmtId="0" fontId="2" fillId="9" borderId="0" xfId="0" applyFont="1" applyFill="1" applyAlignment="1">
      <alignment horizontal="center"/>
    </xf>
    <xf numFmtId="0" fontId="2" fillId="9" borderId="0" xfId="0" applyFont="1" applyFill="1" applyBorder="1" applyAlignment="1">
      <alignment horizontal="center"/>
    </xf>
    <xf numFmtId="0" fontId="2" fillId="9" borderId="0" xfId="0" applyFont="1" applyFill="1" applyBorder="1" applyAlignment="1">
      <alignment horizontal="center" vertical="center"/>
    </xf>
    <xf numFmtId="2" fontId="2" fillId="9" borderId="0" xfId="0" applyNumberFormat="1" applyFont="1" applyFill="1" applyBorder="1" applyAlignment="1">
      <alignment horizontal="right"/>
    </xf>
    <xf numFmtId="2" fontId="1" fillId="9" borderId="0" xfId="0" applyNumberFormat="1" applyFont="1" applyFill="1" applyBorder="1" applyAlignment="1">
      <alignment horizontal="right"/>
    </xf>
    <xf numFmtId="43" fontId="1" fillId="9" borderId="0" xfId="1" applyFont="1" applyFill="1" applyBorder="1"/>
    <xf numFmtId="2" fontId="12" fillId="9" borderId="0" xfId="4" applyNumberFormat="1" applyFill="1" applyBorder="1" applyAlignment="1">
      <alignment horizontal="right"/>
    </xf>
    <xf numFmtId="2" fontId="8" fillId="9" borderId="0" xfId="3" applyNumberFormat="1" applyFont="1" applyFill="1" applyBorder="1" applyAlignment="1">
      <alignment horizontal="right"/>
    </xf>
    <xf numFmtId="2" fontId="13" fillId="9" borderId="0" xfId="5" applyNumberFormat="1" applyFill="1" applyBorder="1" applyAlignment="1">
      <alignment horizontal="right"/>
    </xf>
    <xf numFmtId="43" fontId="14" fillId="9" borderId="0" xfId="1" applyFont="1" applyFill="1" applyBorder="1" applyAlignment="1">
      <alignment horizontal="center"/>
    </xf>
    <xf numFmtId="0" fontId="1" fillId="9" borderId="0" xfId="0" applyFont="1" applyFill="1" applyBorder="1" applyAlignment="1">
      <alignment horizontal="right"/>
    </xf>
    <xf numFmtId="2" fontId="11" fillId="9" borderId="0" xfId="2" applyNumberFormat="1" applyFont="1" applyFill="1" applyBorder="1" applyAlignment="1">
      <alignment horizontal="right"/>
    </xf>
    <xf numFmtId="43" fontId="12" fillId="9" borderId="0" xfId="4" applyNumberFormat="1" applyFill="1" applyBorder="1" applyAlignment="1">
      <alignment horizontal="right"/>
    </xf>
    <xf numFmtId="2" fontId="4" fillId="9" borderId="0" xfId="0" applyNumberFormat="1" applyFont="1" applyFill="1" applyBorder="1"/>
    <xf numFmtId="2" fontId="3" fillId="9" borderId="0" xfId="0" applyNumberFormat="1" applyFont="1" applyFill="1" applyBorder="1"/>
    <xf numFmtId="0" fontId="5" fillId="9" borderId="0" xfId="0" applyFont="1" applyFill="1"/>
    <xf numFmtId="2" fontId="7" fillId="9" borderId="0" xfId="0" applyNumberFormat="1" applyFont="1" applyFill="1"/>
    <xf numFmtId="0" fontId="16" fillId="0" borderId="1" xfId="0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7" fillId="0" borderId="1" xfId="0" applyFont="1" applyBorder="1"/>
    <xf numFmtId="4" fontId="17" fillId="0" borderId="1" xfId="0" applyNumberFormat="1" applyFont="1" applyBorder="1"/>
    <xf numFmtId="0" fontId="16" fillId="0" borderId="0" xfId="0" applyFont="1"/>
    <xf numFmtId="0" fontId="17" fillId="0" borderId="0" xfId="0" applyFont="1"/>
    <xf numFmtId="0" fontId="16" fillId="0" borderId="0" xfId="0" applyFont="1" applyAlignment="1"/>
    <xf numFmtId="0" fontId="17" fillId="0" borderId="0" xfId="0" applyFont="1" applyAlignment="1">
      <alignment horizontal="center"/>
    </xf>
    <xf numFmtId="0" fontId="17" fillId="0" borderId="1" xfId="0" applyFont="1" applyBorder="1" applyAlignment="1">
      <alignment horizontal="left"/>
    </xf>
    <xf numFmtId="0" fontId="17" fillId="0" borderId="1" xfId="0" applyFont="1" applyFill="1" applyBorder="1" applyAlignment="1">
      <alignment horizontal="center"/>
    </xf>
    <xf numFmtId="0" fontId="17" fillId="2" borderId="1" xfId="0" applyFont="1" applyFill="1" applyBorder="1" applyAlignment="1">
      <alignment horizontal="center"/>
    </xf>
    <xf numFmtId="0" fontId="17" fillId="0" borderId="1" xfId="0" applyFont="1" applyBorder="1" applyAlignment="1">
      <alignment horizontal="left" wrapText="1"/>
    </xf>
    <xf numFmtId="0" fontId="17" fillId="2" borderId="1" xfId="0" applyFont="1" applyFill="1" applyBorder="1" applyAlignment="1">
      <alignment horizontal="left" wrapText="1"/>
    </xf>
    <xf numFmtId="0" fontId="18" fillId="7" borderId="1" xfId="4" applyFont="1" applyBorder="1" applyAlignment="1">
      <alignment horizontal="left"/>
    </xf>
    <xf numFmtId="0" fontId="18" fillId="7" borderId="1" xfId="4" applyFont="1" applyBorder="1" applyAlignment="1">
      <alignment horizontal="center"/>
    </xf>
    <xf numFmtId="0" fontId="17" fillId="2" borderId="1" xfId="0" applyFont="1" applyFill="1" applyBorder="1" applyAlignment="1">
      <alignment horizontal="left"/>
    </xf>
    <xf numFmtId="0" fontId="20" fillId="7" borderId="1" xfId="4" applyFont="1" applyBorder="1" applyAlignment="1">
      <alignment horizontal="center" wrapText="1"/>
    </xf>
    <xf numFmtId="0" fontId="20" fillId="7" borderId="1" xfId="4" applyFont="1" applyBorder="1" applyAlignment="1">
      <alignment horizontal="center"/>
    </xf>
    <xf numFmtId="0" fontId="21" fillId="11" borderId="1" xfId="6" applyFont="1" applyBorder="1" applyAlignment="1">
      <alignment horizontal="center"/>
    </xf>
    <xf numFmtId="43" fontId="21" fillId="11" borderId="1" xfId="6" applyNumberFormat="1" applyFont="1" applyBorder="1" applyAlignment="1">
      <alignment horizontal="center"/>
    </xf>
    <xf numFmtId="0" fontId="21" fillId="11" borderId="1" xfId="6" applyFont="1" applyBorder="1" applyAlignment="1">
      <alignment horizontal="left"/>
    </xf>
    <xf numFmtId="0" fontId="21" fillId="11" borderId="1" xfId="6" applyFont="1" applyBorder="1"/>
    <xf numFmtId="43" fontId="18" fillId="7" borderId="1" xfId="4" applyNumberFormat="1" applyFont="1" applyBorder="1" applyAlignment="1">
      <alignment horizontal="center"/>
    </xf>
    <xf numFmtId="0" fontId="18" fillId="7" borderId="1" xfId="4" applyFont="1" applyBorder="1"/>
    <xf numFmtId="0" fontId="16" fillId="3" borderId="1" xfId="0" applyFont="1" applyFill="1" applyBorder="1" applyAlignment="1">
      <alignment horizontal="center" wrapText="1"/>
    </xf>
    <xf numFmtId="4" fontId="17" fillId="3" borderId="1" xfId="0" applyNumberFormat="1" applyFont="1" applyFill="1" applyBorder="1" applyAlignment="1">
      <alignment horizontal="center"/>
    </xf>
    <xf numFmtId="0" fontId="16" fillId="3" borderId="1" xfId="0" applyFont="1" applyFill="1" applyBorder="1" applyAlignment="1">
      <alignment horizontal="center"/>
    </xf>
    <xf numFmtId="0" fontId="22" fillId="5" borderId="1" xfId="2" applyFont="1" applyBorder="1" applyAlignment="1">
      <alignment horizontal="center" wrapText="1"/>
    </xf>
    <xf numFmtId="4" fontId="18" fillId="7" borderId="1" xfId="4" applyNumberFormat="1" applyFont="1" applyBorder="1" applyAlignment="1">
      <alignment horizontal="center"/>
    </xf>
    <xf numFmtId="0" fontId="20" fillId="7" borderId="1" xfId="4" applyFont="1" applyBorder="1" applyAlignment="1">
      <alignment horizontal="left"/>
    </xf>
    <xf numFmtId="0" fontId="20" fillId="7" borderId="1" xfId="4" applyFont="1" applyBorder="1"/>
    <xf numFmtId="0" fontId="16" fillId="4" borderId="1" xfId="0" applyFont="1" applyFill="1" applyBorder="1" applyAlignment="1">
      <alignment horizontal="center" wrapText="1"/>
    </xf>
    <xf numFmtId="0" fontId="18" fillId="7" borderId="1" xfId="4" applyFont="1" applyBorder="1" applyAlignment="1">
      <alignment horizontal="center" wrapText="1"/>
    </xf>
    <xf numFmtId="0" fontId="17" fillId="3" borderId="1" xfId="0" applyFont="1" applyFill="1" applyBorder="1" applyAlignment="1">
      <alignment horizontal="center"/>
    </xf>
    <xf numFmtId="0" fontId="17" fillId="9" borderId="1" xfId="0" applyFont="1" applyFill="1" applyBorder="1" applyAlignment="1">
      <alignment horizontal="center"/>
    </xf>
    <xf numFmtId="0" fontId="17" fillId="9" borderId="1" xfId="0" applyFont="1" applyFill="1" applyBorder="1" applyAlignment="1">
      <alignment horizontal="left"/>
    </xf>
    <xf numFmtId="0" fontId="17" fillId="9" borderId="1" xfId="0" applyFont="1" applyFill="1" applyBorder="1"/>
    <xf numFmtId="0" fontId="21" fillId="11" borderId="1" xfId="6" applyFont="1" applyBorder="1" applyAlignment="1">
      <alignment horizontal="center" wrapText="1"/>
    </xf>
    <xf numFmtId="2" fontId="21" fillId="11" borderId="1" xfId="6" applyNumberFormat="1" applyFont="1" applyBorder="1" applyAlignment="1">
      <alignment horizontal="center"/>
    </xf>
    <xf numFmtId="4" fontId="17" fillId="4" borderId="1" xfId="0" applyNumberFormat="1" applyFont="1" applyFill="1" applyBorder="1" applyAlignment="1">
      <alignment horizontal="center"/>
    </xf>
    <xf numFmtId="0" fontId="17" fillId="10" borderId="1" xfId="0" applyFont="1" applyFill="1" applyBorder="1" applyAlignment="1">
      <alignment horizontal="center" wrapText="1"/>
    </xf>
    <xf numFmtId="4" fontId="17" fillId="10" borderId="1" xfId="0" applyNumberFormat="1" applyFont="1" applyFill="1" applyBorder="1" applyAlignment="1">
      <alignment horizontal="center"/>
    </xf>
    <xf numFmtId="0" fontId="17" fillId="10" borderId="1" xfId="0" applyFont="1" applyFill="1" applyBorder="1" applyAlignment="1">
      <alignment horizontal="center"/>
    </xf>
    <xf numFmtId="0" fontId="17" fillId="10" borderId="1" xfId="0" applyFont="1" applyFill="1" applyBorder="1" applyAlignment="1">
      <alignment horizontal="left"/>
    </xf>
    <xf numFmtId="0" fontId="17" fillId="10" borderId="1" xfId="0" applyFont="1" applyFill="1" applyBorder="1"/>
    <xf numFmtId="0" fontId="23" fillId="0" borderId="1" xfId="0" applyFont="1" applyFill="1" applyBorder="1" applyAlignment="1">
      <alignment horizontal="center"/>
    </xf>
    <xf numFmtId="0" fontId="23" fillId="0" borderId="1" xfId="0" applyFont="1" applyBorder="1"/>
    <xf numFmtId="0" fontId="23" fillId="0" borderId="0" xfId="0" applyFont="1" applyFill="1" applyBorder="1" applyAlignment="1">
      <alignment horizontal="center"/>
    </xf>
    <xf numFmtId="0" fontId="17" fillId="0" borderId="0" xfId="0" applyFont="1" applyBorder="1"/>
    <xf numFmtId="2" fontId="23" fillId="0" borderId="0" xfId="0" applyNumberFormat="1" applyFont="1" applyBorder="1"/>
    <xf numFmtId="0" fontId="23" fillId="0" borderId="0" xfId="0" applyFont="1" applyFill="1" applyBorder="1"/>
    <xf numFmtId="4" fontId="17" fillId="0" borderId="1" xfId="0" applyNumberFormat="1" applyFont="1" applyBorder="1" applyAlignment="1">
      <alignment horizontal="right"/>
    </xf>
    <xf numFmtId="4" fontId="17" fillId="2" borderId="1" xfId="0" applyNumberFormat="1" applyFont="1" applyFill="1" applyBorder="1" applyAlignment="1">
      <alignment horizontal="right"/>
    </xf>
    <xf numFmtId="4" fontId="18" fillId="7" borderId="1" xfId="4" applyNumberFormat="1" applyFont="1" applyBorder="1" applyAlignment="1">
      <alignment horizontal="right"/>
    </xf>
    <xf numFmtId="4" fontId="20" fillId="7" borderId="1" xfId="4" applyNumberFormat="1" applyFont="1" applyBorder="1" applyAlignment="1">
      <alignment horizontal="right"/>
    </xf>
    <xf numFmtId="4" fontId="16" fillId="0" borderId="1" xfId="0" applyNumberFormat="1" applyFont="1" applyFill="1" applyBorder="1" applyAlignment="1">
      <alignment horizontal="right"/>
    </xf>
    <xf numFmtId="4" fontId="21" fillId="11" borderId="1" xfId="6" applyNumberFormat="1" applyFont="1" applyBorder="1" applyAlignment="1">
      <alignment horizontal="right"/>
    </xf>
    <xf numFmtId="4" fontId="16" fillId="3" borderId="1" xfId="0" applyNumberFormat="1" applyFont="1" applyFill="1" applyBorder="1" applyAlignment="1">
      <alignment horizontal="right"/>
    </xf>
    <xf numFmtId="4" fontId="16" fillId="0" borderId="1" xfId="0" applyNumberFormat="1" applyFont="1" applyBorder="1" applyAlignment="1">
      <alignment horizontal="right"/>
    </xf>
    <xf numFmtId="4" fontId="16" fillId="3" borderId="1" xfId="0" applyNumberFormat="1" applyFont="1" applyFill="1" applyBorder="1" applyAlignment="1">
      <alignment horizontal="right" wrapText="1"/>
    </xf>
    <xf numFmtId="4" fontId="16" fillId="0" borderId="1" xfId="0" applyNumberFormat="1" applyFont="1" applyFill="1" applyBorder="1" applyAlignment="1">
      <alignment horizontal="right" wrapText="1"/>
    </xf>
    <xf numFmtId="4" fontId="17" fillId="0" borderId="1" xfId="0" applyNumberFormat="1" applyFont="1" applyFill="1" applyBorder="1" applyAlignment="1">
      <alignment horizontal="right"/>
    </xf>
    <xf numFmtId="4" fontId="17" fillId="0" borderId="1" xfId="0" applyNumberFormat="1" applyFont="1" applyFill="1" applyBorder="1" applyAlignment="1">
      <alignment horizontal="right" wrapText="1"/>
    </xf>
    <xf numFmtId="4" fontId="16" fillId="9" borderId="1" xfId="0" applyNumberFormat="1" applyFont="1" applyFill="1" applyBorder="1" applyAlignment="1">
      <alignment horizontal="right" wrapText="1"/>
    </xf>
    <xf numFmtId="4" fontId="16" fillId="4" borderId="1" xfId="0" applyNumberFormat="1" applyFont="1" applyFill="1" applyBorder="1" applyAlignment="1">
      <alignment horizontal="right" wrapText="1"/>
    </xf>
    <xf numFmtId="4" fontId="17" fillId="9" borderId="1" xfId="0" applyNumberFormat="1" applyFont="1" applyFill="1" applyBorder="1" applyAlignment="1">
      <alignment horizontal="right" wrapText="1"/>
    </xf>
    <xf numFmtId="4" fontId="17" fillId="9" borderId="1" xfId="0" applyNumberFormat="1" applyFont="1" applyFill="1" applyBorder="1" applyAlignment="1">
      <alignment horizontal="right"/>
    </xf>
    <xf numFmtId="4" fontId="17" fillId="10" borderId="1" xfId="0" applyNumberFormat="1" applyFont="1" applyFill="1" applyBorder="1" applyAlignment="1">
      <alignment horizontal="right" wrapText="1"/>
    </xf>
    <xf numFmtId="4" fontId="16" fillId="4" borderId="1" xfId="0" applyNumberFormat="1" applyFont="1" applyFill="1" applyBorder="1" applyAlignment="1">
      <alignment horizontal="right"/>
    </xf>
    <xf numFmtId="0" fontId="16" fillId="0" borderId="1" xfId="0" applyFont="1" applyBorder="1" applyAlignment="1">
      <alignment horizontal="center" vertical="center"/>
    </xf>
    <xf numFmtId="4" fontId="19" fillId="0" borderId="1" xfId="0" applyNumberFormat="1" applyFont="1" applyBorder="1"/>
    <xf numFmtId="4" fontId="19" fillId="0" borderId="1" xfId="0" applyNumberFormat="1" applyFont="1" applyBorder="1" applyAlignment="1">
      <alignment horizontal="right"/>
    </xf>
    <xf numFmtId="4" fontId="17" fillId="4" borderId="1" xfId="0" applyNumberFormat="1" applyFont="1" applyFill="1" applyBorder="1" applyAlignment="1">
      <alignment horizontal="right"/>
    </xf>
    <xf numFmtId="2" fontId="24" fillId="0" borderId="0" xfId="0" applyNumberFormat="1" applyFont="1" applyBorder="1"/>
    <xf numFmtId="0" fontId="17" fillId="0" borderId="0" xfId="0" applyFont="1" applyFill="1"/>
    <xf numFmtId="0" fontId="25" fillId="0" borderId="0" xfId="0" applyFont="1" applyFill="1"/>
    <xf numFmtId="2" fontId="26" fillId="0" borderId="0" xfId="0" applyNumberFormat="1" applyFont="1" applyFill="1"/>
    <xf numFmtId="4" fontId="17" fillId="0" borderId="1" xfId="1" applyNumberFormat="1" applyFont="1" applyBorder="1" applyAlignment="1">
      <alignment horizontal="right"/>
    </xf>
    <xf numFmtId="4" fontId="19" fillId="0" borderId="1" xfId="1" applyNumberFormat="1" applyFont="1" applyBorder="1" applyAlignment="1">
      <alignment horizontal="right"/>
    </xf>
    <xf numFmtId="4" fontId="17" fillId="0" borderId="1" xfId="1" applyNumberFormat="1" applyFont="1" applyBorder="1"/>
    <xf numFmtId="4" fontId="17" fillId="0" borderId="1" xfId="0" applyNumberFormat="1" applyFont="1" applyFill="1" applyBorder="1" applyAlignment="1"/>
    <xf numFmtId="4" fontId="22" fillId="5" borderId="1" xfId="2" applyNumberFormat="1" applyFont="1" applyBorder="1" applyAlignment="1">
      <alignment horizontal="right"/>
    </xf>
    <xf numFmtId="4" fontId="23" fillId="0" borderId="1" xfId="0" applyNumberFormat="1" applyFont="1" applyBorder="1" applyAlignment="1">
      <alignment horizontal="right"/>
    </xf>
    <xf numFmtId="0" fontId="22" fillId="4" borderId="1" xfId="0" applyFont="1" applyFill="1" applyBorder="1" applyAlignment="1">
      <alignment horizontal="center" wrapText="1"/>
    </xf>
    <xf numFmtId="4" fontId="19" fillId="4" borderId="1" xfId="0" applyNumberFormat="1" applyFont="1" applyFill="1" applyBorder="1" applyAlignment="1">
      <alignment horizontal="center"/>
    </xf>
    <xf numFmtId="4" fontId="22" fillId="4" borderId="1" xfId="0" applyNumberFormat="1" applyFont="1" applyFill="1" applyBorder="1" applyAlignment="1">
      <alignment horizontal="right"/>
    </xf>
    <xf numFmtId="0" fontId="19" fillId="0" borderId="1" xfId="0" applyFont="1" applyBorder="1" applyAlignment="1">
      <alignment horizontal="left"/>
    </xf>
    <xf numFmtId="0" fontId="19" fillId="0" borderId="1" xfId="0" applyFont="1" applyFill="1" applyBorder="1" applyAlignment="1">
      <alignment horizontal="center"/>
    </xf>
    <xf numFmtId="0" fontId="19" fillId="0" borderId="1" xfId="0" applyFont="1" applyBorder="1"/>
    <xf numFmtId="0" fontId="19" fillId="0" borderId="1" xfId="0" applyFont="1" applyBorder="1" applyAlignment="1">
      <alignment horizontal="center"/>
    </xf>
    <xf numFmtId="0" fontId="27" fillId="8" borderId="1" xfId="5" applyFont="1" applyBorder="1" applyAlignment="1">
      <alignment horizontal="center" wrapText="1"/>
    </xf>
    <xf numFmtId="0" fontId="27" fillId="8" borderId="1" xfId="5" applyFont="1" applyBorder="1" applyAlignment="1">
      <alignment horizontal="center"/>
    </xf>
    <xf numFmtId="4" fontId="27" fillId="8" borderId="1" xfId="5" applyNumberFormat="1" applyFont="1" applyBorder="1" applyAlignment="1">
      <alignment horizontal="right"/>
    </xf>
    <xf numFmtId="4" fontId="19" fillId="9" borderId="1" xfId="0" applyNumberFormat="1" applyFont="1" applyFill="1" applyBorder="1" applyAlignment="1">
      <alignment horizontal="right"/>
    </xf>
    <xf numFmtId="2" fontId="28" fillId="9" borderId="0" xfId="0" applyNumberFormat="1" applyFont="1" applyFill="1" applyBorder="1" applyAlignment="1">
      <alignment horizontal="right" wrapText="1"/>
    </xf>
    <xf numFmtId="43" fontId="5" fillId="9" borderId="0" xfId="1" applyFont="1" applyFill="1" applyBorder="1" applyAlignment="1"/>
    <xf numFmtId="2" fontId="28" fillId="9" borderId="0" xfId="0" applyNumberFormat="1" applyFont="1" applyFill="1" applyBorder="1" applyAlignment="1">
      <alignment horizontal="right"/>
    </xf>
    <xf numFmtId="43" fontId="5" fillId="9" borderId="0" xfId="1" applyFont="1" applyFill="1" applyBorder="1" applyAlignment="1">
      <alignment horizontal="right"/>
    </xf>
    <xf numFmtId="2" fontId="28" fillId="9" borderId="0" xfId="0" applyNumberFormat="1" applyFont="1" applyFill="1" applyBorder="1"/>
    <xf numFmtId="0" fontId="16" fillId="0" borderId="0" xfId="0" applyFont="1" applyAlignment="1">
      <alignment horizontal="center"/>
    </xf>
    <xf numFmtId="0" fontId="16" fillId="0" borderId="0" xfId="0" applyFont="1" applyBorder="1" applyAlignment="1">
      <alignment horizontal="center"/>
    </xf>
    <xf numFmtId="0" fontId="22" fillId="3" borderId="1" xfId="0" applyFont="1" applyFill="1" applyBorder="1" applyAlignment="1">
      <alignment horizontal="center" wrapText="1"/>
    </xf>
    <xf numFmtId="0" fontId="19" fillId="3" borderId="1" xfId="0" applyFont="1" applyFill="1" applyBorder="1" applyAlignment="1">
      <alignment horizontal="center"/>
    </xf>
    <xf numFmtId="4" fontId="22" fillId="3" borderId="1" xfId="0" applyNumberFormat="1" applyFont="1" applyFill="1" applyBorder="1" applyAlignment="1">
      <alignment horizontal="right"/>
    </xf>
    <xf numFmtId="4" fontId="22" fillId="0" borderId="1" xfId="0" applyNumberFormat="1" applyFont="1" applyFill="1" applyBorder="1" applyAlignment="1">
      <alignment horizontal="right"/>
    </xf>
    <xf numFmtId="4" fontId="19" fillId="0" borderId="1" xfId="0" applyNumberFormat="1" applyFont="1" applyFill="1" applyBorder="1" applyAlignment="1">
      <alignment horizontal="right"/>
    </xf>
    <xf numFmtId="4" fontId="22" fillId="0" borderId="1" xfId="0" applyNumberFormat="1" applyFont="1" applyBorder="1" applyAlignment="1">
      <alignment horizontal="right"/>
    </xf>
    <xf numFmtId="0" fontId="22" fillId="0" borderId="1" xfId="0" applyFont="1" applyBorder="1" applyAlignment="1">
      <alignment horizontal="center"/>
    </xf>
    <xf numFmtId="0" fontId="22" fillId="3" borderId="1" xfId="0" applyFont="1" applyFill="1" applyBorder="1" applyAlignment="1">
      <alignment horizontal="center"/>
    </xf>
    <xf numFmtId="4" fontId="22" fillId="3" borderId="1" xfId="0" applyNumberFormat="1" applyFont="1" applyFill="1" applyBorder="1" applyAlignment="1">
      <alignment horizontal="right" wrapText="1"/>
    </xf>
    <xf numFmtId="4" fontId="22" fillId="0" borderId="1" xfId="0" applyNumberFormat="1" applyFont="1" applyFill="1" applyBorder="1" applyAlignment="1">
      <alignment horizontal="right" wrapText="1"/>
    </xf>
    <xf numFmtId="4" fontId="19" fillId="0" borderId="1" xfId="0" applyNumberFormat="1" applyFont="1" applyFill="1" applyBorder="1" applyAlignment="1">
      <alignment horizontal="right" wrapText="1"/>
    </xf>
    <xf numFmtId="4" fontId="19" fillId="0" borderId="1" xfId="1" applyNumberFormat="1" applyFont="1" applyFill="1" applyBorder="1" applyAlignment="1">
      <alignment horizontal="right"/>
    </xf>
    <xf numFmtId="0" fontId="12" fillId="7" borderId="1" xfId="4" applyBorder="1"/>
    <xf numFmtId="0" fontId="12" fillId="7" borderId="1" xfId="4" applyBorder="1" applyAlignment="1">
      <alignment horizontal="center"/>
    </xf>
    <xf numFmtId="0" fontId="22" fillId="6" borderId="1" xfId="3" applyFont="1" applyBorder="1" applyAlignment="1">
      <alignment horizontal="center"/>
    </xf>
    <xf numFmtId="4" fontId="22" fillId="6" borderId="1" xfId="3" applyNumberFormat="1" applyFont="1" applyBorder="1" applyAlignment="1">
      <alignment horizontal="right"/>
    </xf>
    <xf numFmtId="4" fontId="17" fillId="0" borderId="1" xfId="1" applyNumberFormat="1" applyFont="1" applyFill="1" applyBorder="1" applyAlignment="1">
      <alignment horizontal="right"/>
    </xf>
    <xf numFmtId="0" fontId="16" fillId="0" borderId="0" xfId="0" applyFont="1" applyBorder="1" applyAlignment="1">
      <alignment horizontal="center"/>
    </xf>
    <xf numFmtId="0" fontId="21" fillId="11" borderId="1" xfId="6" applyFont="1" applyBorder="1" applyAlignment="1">
      <alignment horizontal="left" wrapText="1"/>
    </xf>
    <xf numFmtId="4" fontId="22" fillId="12" borderId="1" xfId="4" applyNumberFormat="1" applyFont="1" applyFill="1" applyBorder="1" applyAlignment="1">
      <alignment horizontal="center"/>
    </xf>
    <xf numFmtId="0" fontId="16" fillId="0" borderId="0" xfId="0" applyFont="1" applyAlignment="1">
      <alignment horizontal="center"/>
    </xf>
    <xf numFmtId="0" fontId="12" fillId="7" borderId="1" xfId="4" applyBorder="1" applyAlignment="1">
      <alignment horizontal="left" wrapText="1"/>
    </xf>
    <xf numFmtId="4" fontId="23" fillId="0" borderId="0" xfId="0" applyNumberFormat="1" applyFont="1" applyBorder="1" applyAlignment="1">
      <alignment horizontal="right"/>
    </xf>
    <xf numFmtId="0" fontId="13" fillId="8" borderId="1" xfId="5" applyBorder="1" applyAlignment="1">
      <alignment horizontal="center"/>
    </xf>
    <xf numFmtId="0" fontId="29" fillId="8" borderId="1" xfId="5" applyFont="1" applyBorder="1" applyAlignment="1">
      <alignment horizontal="left"/>
    </xf>
    <xf numFmtId="0" fontId="29" fillId="8" borderId="1" xfId="5" applyFont="1" applyBorder="1" applyAlignment="1">
      <alignment horizontal="center"/>
    </xf>
    <xf numFmtId="4" fontId="29" fillId="8" borderId="1" xfId="5" applyNumberFormat="1" applyFont="1" applyBorder="1" applyAlignment="1">
      <alignment horizontal="right"/>
    </xf>
    <xf numFmtId="0" fontId="29" fillId="8" borderId="1" xfId="5" applyFont="1" applyBorder="1"/>
    <xf numFmtId="0" fontId="29" fillId="8" borderId="1" xfId="5" applyFont="1" applyBorder="1" applyAlignment="1">
      <alignment horizontal="left" wrapText="1"/>
    </xf>
    <xf numFmtId="0" fontId="30" fillId="11" borderId="1" xfId="6" applyFont="1" applyBorder="1" applyAlignment="1">
      <alignment horizontal="left" wrapText="1"/>
    </xf>
    <xf numFmtId="0" fontId="30" fillId="11" borderId="1" xfId="6" applyFont="1" applyBorder="1" applyAlignment="1">
      <alignment horizontal="center"/>
    </xf>
    <xf numFmtId="0" fontId="13" fillId="8" borderId="1" xfId="5" applyBorder="1" applyAlignment="1">
      <alignment horizontal="left" wrapText="1"/>
    </xf>
    <xf numFmtId="0" fontId="31" fillId="7" borderId="1" xfId="4" applyFont="1" applyBorder="1" applyAlignment="1">
      <alignment horizontal="center" vertical="center" wrapText="1"/>
    </xf>
    <xf numFmtId="0" fontId="31" fillId="7" borderId="1" xfId="4" applyFont="1" applyBorder="1" applyAlignment="1">
      <alignment horizontal="center" vertical="center"/>
    </xf>
    <xf numFmtId="4" fontId="31" fillId="7" borderId="1" xfId="4" applyNumberFormat="1" applyFont="1" applyBorder="1" applyAlignment="1">
      <alignment horizontal="center" vertical="center"/>
    </xf>
    <xf numFmtId="0" fontId="13" fillId="8" borderId="1" xfId="5" applyBorder="1"/>
    <xf numFmtId="0" fontId="19" fillId="2" borderId="1" xfId="0" applyFont="1" applyFill="1" applyBorder="1" applyAlignment="1">
      <alignment horizontal="left" wrapText="1"/>
    </xf>
    <xf numFmtId="0" fontId="19" fillId="2" borderId="1" xfId="0" applyFont="1" applyFill="1" applyBorder="1" applyAlignment="1">
      <alignment horizontal="center"/>
    </xf>
    <xf numFmtId="4" fontId="19" fillId="2" borderId="1" xfId="0" applyNumberFormat="1" applyFont="1" applyFill="1" applyBorder="1" applyAlignment="1">
      <alignment horizontal="right"/>
    </xf>
    <xf numFmtId="4" fontId="19" fillId="0" borderId="1" xfId="1" applyNumberFormat="1" applyFont="1" applyBorder="1"/>
    <xf numFmtId="0" fontId="16" fillId="0" borderId="0" xfId="0" applyFont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5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/>
    </xf>
    <xf numFmtId="0" fontId="16" fillId="0" borderId="3" xfId="0" applyFont="1" applyBorder="1" applyAlignment="1">
      <alignment horizontal="center"/>
    </xf>
    <xf numFmtId="0" fontId="16" fillId="0" borderId="4" xfId="0" applyFont="1" applyBorder="1" applyAlignment="1">
      <alignment horizontal="center"/>
    </xf>
  </cellXfs>
  <cellStyles count="7">
    <cellStyle name="Accent6" xfId="3" builtinId="49"/>
    <cellStyle name="Bad" xfId="5" builtinId="27"/>
    <cellStyle name="Check Cell" xfId="2" builtinId="23"/>
    <cellStyle name="Comma" xfId="1" builtinId="3"/>
    <cellStyle name="Good" xfId="4" builtinId="26"/>
    <cellStyle name="Neutral" xfId="6" builtinId="2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14"/>
  <sheetViews>
    <sheetView tabSelected="1" zoomScale="106" zoomScaleNormal="106" workbookViewId="0">
      <selection activeCell="D3" sqref="D3:F3"/>
    </sheetView>
  </sheetViews>
  <sheetFormatPr defaultRowHeight="12.75"/>
  <cols>
    <col min="1" max="1" width="52.42578125" style="31" customWidth="1"/>
    <col min="2" max="2" width="13.5703125" style="31" customWidth="1"/>
    <col min="3" max="3" width="16.140625" style="31" customWidth="1"/>
    <col min="4" max="4" width="14.5703125" style="31" customWidth="1"/>
    <col min="5" max="5" width="14.28515625" style="31" customWidth="1"/>
    <col min="6" max="6" width="13.7109375" style="31" customWidth="1"/>
    <col min="7" max="7" width="8.140625" style="5" customWidth="1"/>
    <col min="8" max="8" width="14.42578125" style="1" customWidth="1"/>
    <col min="9" max="9" width="12.7109375" style="1" bestFit="1" customWidth="1"/>
  </cols>
  <sheetData>
    <row r="1" spans="1:7">
      <c r="A1" s="30" t="s">
        <v>47</v>
      </c>
    </row>
    <row r="2" spans="1:7">
      <c r="B2" s="32"/>
      <c r="C2" s="32"/>
      <c r="D2" s="167" t="s">
        <v>93</v>
      </c>
      <c r="E2" s="167"/>
      <c r="F2" s="167"/>
    </row>
    <row r="3" spans="1:7">
      <c r="B3" s="32"/>
      <c r="C3" s="32"/>
      <c r="D3" s="167" t="s">
        <v>104</v>
      </c>
      <c r="E3" s="167"/>
      <c r="F3" s="167"/>
    </row>
    <row r="4" spans="1:7">
      <c r="B4" s="32"/>
      <c r="C4" s="32"/>
      <c r="D4" s="32"/>
      <c r="E4" s="32"/>
    </row>
    <row r="5" spans="1:7">
      <c r="B5" s="32"/>
      <c r="C5" s="32"/>
    </row>
    <row r="6" spans="1:7">
      <c r="A6" s="167" t="s">
        <v>79</v>
      </c>
      <c r="B6" s="167"/>
      <c r="C6" s="167"/>
      <c r="D6" s="167"/>
      <c r="E6" s="167"/>
      <c r="F6" s="167"/>
      <c r="G6" s="9"/>
    </row>
    <row r="7" spans="1:7">
      <c r="A7" s="168" t="s">
        <v>95</v>
      </c>
      <c r="B7" s="168"/>
      <c r="C7" s="168"/>
      <c r="D7" s="168"/>
      <c r="E7" s="168"/>
      <c r="F7" s="168"/>
      <c r="G7" s="10"/>
    </row>
    <row r="8" spans="1:7">
      <c r="A8" s="144"/>
      <c r="B8" s="144"/>
      <c r="C8" s="144"/>
      <c r="D8" s="144"/>
      <c r="E8" s="144"/>
      <c r="F8" s="144"/>
      <c r="G8" s="10"/>
    </row>
    <row r="9" spans="1:7">
      <c r="A9" s="126"/>
      <c r="B9" s="33"/>
      <c r="C9" s="33"/>
    </row>
    <row r="10" spans="1:7">
      <c r="C10" s="147"/>
      <c r="F10" s="125" t="s">
        <v>65</v>
      </c>
      <c r="G10" s="9"/>
    </row>
    <row r="11" spans="1:7" ht="21.75" customHeight="1">
      <c r="A11" s="169" t="s">
        <v>66</v>
      </c>
      <c r="B11" s="169" t="s">
        <v>0</v>
      </c>
      <c r="C11" s="171" t="s">
        <v>96</v>
      </c>
      <c r="D11" s="173" t="s">
        <v>70</v>
      </c>
      <c r="E11" s="174"/>
      <c r="F11" s="175"/>
      <c r="G11" s="10"/>
    </row>
    <row r="12" spans="1:7" ht="27.75" customHeight="1">
      <c r="A12" s="170"/>
      <c r="B12" s="170"/>
      <c r="C12" s="172"/>
      <c r="D12" s="95">
        <v>2022</v>
      </c>
      <c r="E12" s="95">
        <v>2023</v>
      </c>
      <c r="F12" s="95">
        <v>2024</v>
      </c>
      <c r="G12" s="11"/>
    </row>
    <row r="13" spans="1:7" ht="21" customHeight="1">
      <c r="A13" s="26">
        <v>1</v>
      </c>
      <c r="B13" s="26">
        <v>2</v>
      </c>
      <c r="C13" s="26">
        <v>3</v>
      </c>
      <c r="D13" s="26">
        <v>4</v>
      </c>
      <c r="E13" s="26">
        <v>5</v>
      </c>
      <c r="F13" s="26">
        <v>6</v>
      </c>
      <c r="G13" s="10"/>
    </row>
    <row r="14" spans="1:7" ht="30.75" customHeight="1">
      <c r="A14" s="159" t="s">
        <v>41</v>
      </c>
      <c r="B14" s="160"/>
      <c r="C14" s="161">
        <f>C15+C16+C17+C18+C19+C20+C21+C22+C23+C24+C25+C26+C27+C28+C29+C30+C32</f>
        <v>575850</v>
      </c>
      <c r="D14" s="161">
        <f>D15+D16+D17+D18+D19+D20+D21+D22+D23+D24+D25+D26+D27+D28+D29+D30+D32</f>
        <v>614764</v>
      </c>
      <c r="E14" s="161">
        <f>E15+E16+E17+E18+E19+E20+E21+E22+E23+E24+E25+E26+E27+E28+E29+E30+E32</f>
        <v>645525</v>
      </c>
      <c r="F14" s="161">
        <f>F15+F16+F17+F18+F19+F20+F21+F22+F23+F24+F25+F26+F27+F28+F29+F30+F32</f>
        <v>676577</v>
      </c>
      <c r="G14" s="12"/>
    </row>
    <row r="15" spans="1:7" ht="24.75" customHeight="1">
      <c r="A15" s="34" t="s">
        <v>1</v>
      </c>
      <c r="B15" s="35" t="s">
        <v>2</v>
      </c>
      <c r="C15" s="77">
        <f>10+118</f>
        <v>128</v>
      </c>
      <c r="D15" s="77">
        <f>10+167</f>
        <v>177</v>
      </c>
      <c r="E15" s="77">
        <f>20+187</f>
        <v>207</v>
      </c>
      <c r="F15" s="77">
        <f>50+210</f>
        <v>260</v>
      </c>
      <c r="G15" s="13"/>
    </row>
    <row r="16" spans="1:7" ht="28.5" customHeight="1">
      <c r="A16" s="34" t="s">
        <v>3</v>
      </c>
      <c r="B16" s="36" t="s">
        <v>4</v>
      </c>
      <c r="C16" s="78">
        <f>16909+3441</f>
        <v>20350</v>
      </c>
      <c r="D16" s="96">
        <f>18008+4261</f>
        <v>22269</v>
      </c>
      <c r="E16" s="96">
        <f>19363+4789</f>
        <v>24152</v>
      </c>
      <c r="F16" s="96">
        <f>20183+5410</f>
        <v>25593</v>
      </c>
      <c r="G16" s="6"/>
    </row>
    <row r="17" spans="1:7" ht="27" customHeight="1">
      <c r="A17" s="37" t="s">
        <v>5</v>
      </c>
      <c r="B17" s="36" t="s">
        <v>6</v>
      </c>
      <c r="C17" s="78">
        <f>232+2155</f>
        <v>2387</v>
      </c>
      <c r="D17" s="29">
        <f>232+2240</f>
        <v>2472</v>
      </c>
      <c r="E17" s="29">
        <f>232+2490</f>
        <v>2722</v>
      </c>
      <c r="F17" s="29">
        <f>232+2490</f>
        <v>2722</v>
      </c>
      <c r="G17" s="6"/>
    </row>
    <row r="18" spans="1:7" ht="33" customHeight="1">
      <c r="A18" s="37" t="s">
        <v>50</v>
      </c>
      <c r="B18" s="36" t="s">
        <v>48</v>
      </c>
      <c r="C18" s="78">
        <v>205</v>
      </c>
      <c r="D18" s="29">
        <v>260</v>
      </c>
      <c r="E18" s="29">
        <v>312</v>
      </c>
      <c r="F18" s="29">
        <v>346</v>
      </c>
      <c r="G18" s="6"/>
    </row>
    <row r="19" spans="1:7" ht="22.5" customHeight="1">
      <c r="A19" s="34" t="s">
        <v>7</v>
      </c>
      <c r="B19" s="36" t="s">
        <v>8</v>
      </c>
      <c r="C19" s="78">
        <v>114</v>
      </c>
      <c r="D19" s="29">
        <v>135</v>
      </c>
      <c r="E19" s="29">
        <v>162</v>
      </c>
      <c r="F19" s="29">
        <v>195</v>
      </c>
      <c r="G19" s="6"/>
    </row>
    <row r="20" spans="1:7" ht="29.25" customHeight="1">
      <c r="A20" s="38" t="s">
        <v>67</v>
      </c>
      <c r="B20" s="36" t="s">
        <v>9</v>
      </c>
      <c r="C20" s="78">
        <v>213845</v>
      </c>
      <c r="D20" s="29">
        <v>239257</v>
      </c>
      <c r="E20" s="29">
        <v>259490</v>
      </c>
      <c r="F20" s="29">
        <v>281956</v>
      </c>
      <c r="G20" s="6"/>
    </row>
    <row r="21" spans="1:7" ht="34.5" customHeight="1">
      <c r="A21" s="38" t="s">
        <v>74</v>
      </c>
      <c r="B21" s="36" t="s">
        <v>10</v>
      </c>
      <c r="C21" s="78">
        <v>73609</v>
      </c>
      <c r="D21" s="78">
        <v>83076</v>
      </c>
      <c r="E21" s="78">
        <v>88492</v>
      </c>
      <c r="F21" s="78">
        <v>94550</v>
      </c>
      <c r="G21" s="13"/>
    </row>
    <row r="22" spans="1:7" ht="34.5" customHeight="1">
      <c r="A22" s="38" t="s">
        <v>75</v>
      </c>
      <c r="B22" s="36" t="s">
        <v>11</v>
      </c>
      <c r="C22" s="78">
        <v>7075</v>
      </c>
      <c r="D22" s="78">
        <v>7471</v>
      </c>
      <c r="E22" s="78">
        <v>7897</v>
      </c>
      <c r="F22" s="78">
        <v>8352</v>
      </c>
      <c r="G22" s="13"/>
    </row>
    <row r="23" spans="1:7" ht="34.5" customHeight="1">
      <c r="A23" s="38" t="s">
        <v>76</v>
      </c>
      <c r="B23" s="36" t="s">
        <v>28</v>
      </c>
      <c r="C23" s="78">
        <f>-157-32-205</f>
        <v>-394</v>
      </c>
      <c r="D23" s="78">
        <f>-120</f>
        <v>-120</v>
      </c>
      <c r="E23" s="78">
        <f>-120</f>
        <v>-120</v>
      </c>
      <c r="F23" s="78">
        <f>-120</f>
        <v>-120</v>
      </c>
      <c r="G23" s="6"/>
    </row>
    <row r="24" spans="1:7" ht="23.25" customHeight="1">
      <c r="A24" s="38" t="s">
        <v>30</v>
      </c>
      <c r="B24" s="36" t="s">
        <v>29</v>
      </c>
      <c r="C24" s="78">
        <f>157+32+205</f>
        <v>394</v>
      </c>
      <c r="D24" s="78">
        <f>120</f>
        <v>120</v>
      </c>
      <c r="E24" s="78">
        <f>120</f>
        <v>120</v>
      </c>
      <c r="F24" s="78">
        <f>120</f>
        <v>120</v>
      </c>
      <c r="G24" s="6"/>
    </row>
    <row r="25" spans="1:7" ht="30.75" customHeight="1">
      <c r="A25" s="38" t="s">
        <v>51</v>
      </c>
      <c r="B25" s="36" t="s">
        <v>49</v>
      </c>
      <c r="C25" s="78">
        <f>3255+5375+5400+6565+11350+2200+4650+764+4813+12345</f>
        <v>56717</v>
      </c>
      <c r="D25" s="29">
        <f>3300+5415+5400+6565+11350+2200+4650+764+6370+12602</f>
        <v>58616</v>
      </c>
      <c r="E25" s="29">
        <f>3300+5415+5400+6565+11350+2200+4650+764+7068+13203</f>
        <v>59915</v>
      </c>
      <c r="F25" s="29">
        <f>3300+5415+5400+6565+11350+2200+4650+764+7068+13203</f>
        <v>59915</v>
      </c>
      <c r="G25" s="6"/>
    </row>
    <row r="26" spans="1:7" ht="37.5" customHeight="1">
      <c r="A26" s="38" t="s">
        <v>43</v>
      </c>
      <c r="B26" s="36" t="s">
        <v>44</v>
      </c>
      <c r="C26" s="78">
        <v>6889</v>
      </c>
      <c r="D26" s="29">
        <v>5000</v>
      </c>
      <c r="E26" s="29">
        <v>5000</v>
      </c>
      <c r="F26" s="29">
        <v>5000</v>
      </c>
      <c r="G26" s="6"/>
    </row>
    <row r="27" spans="1:7" ht="36.75" customHeight="1">
      <c r="A27" s="38" t="s">
        <v>46</v>
      </c>
      <c r="B27" s="36" t="s">
        <v>45</v>
      </c>
      <c r="C27" s="78">
        <v>10000</v>
      </c>
      <c r="D27" s="29">
        <v>0</v>
      </c>
      <c r="E27" s="29">
        <v>0</v>
      </c>
      <c r="F27" s="29">
        <v>0</v>
      </c>
      <c r="G27" s="6"/>
    </row>
    <row r="28" spans="1:7" ht="35.25" customHeight="1">
      <c r="A28" s="38" t="s">
        <v>53</v>
      </c>
      <c r="B28" s="36" t="s">
        <v>52</v>
      </c>
      <c r="C28" s="78">
        <v>44</v>
      </c>
      <c r="D28" s="105">
        <v>0</v>
      </c>
      <c r="E28" s="105">
        <v>0</v>
      </c>
      <c r="F28" s="105">
        <v>0</v>
      </c>
      <c r="G28" s="14"/>
    </row>
    <row r="29" spans="1:7" ht="35.25" customHeight="1">
      <c r="A29" s="38" t="s">
        <v>73</v>
      </c>
      <c r="B29" s="36" t="s">
        <v>72</v>
      </c>
      <c r="C29" s="78">
        <v>183730</v>
      </c>
      <c r="D29" s="105">
        <v>196031</v>
      </c>
      <c r="E29" s="105">
        <v>197176</v>
      </c>
      <c r="F29" s="105">
        <v>197688</v>
      </c>
      <c r="G29" s="14"/>
    </row>
    <row r="30" spans="1:7" ht="26.25" customHeight="1">
      <c r="A30" s="163" t="s">
        <v>83</v>
      </c>
      <c r="B30" s="164" t="s">
        <v>81</v>
      </c>
      <c r="C30" s="165">
        <f>C31</f>
        <v>61</v>
      </c>
      <c r="D30" s="165">
        <f t="shared" ref="D30:F30" si="0">D31</f>
        <v>0</v>
      </c>
      <c r="E30" s="165">
        <f t="shared" si="0"/>
        <v>0</v>
      </c>
      <c r="F30" s="165">
        <f t="shared" si="0"/>
        <v>0</v>
      </c>
      <c r="G30" s="14"/>
    </row>
    <row r="31" spans="1:7" ht="27" customHeight="1">
      <c r="A31" s="163" t="s">
        <v>82</v>
      </c>
      <c r="B31" s="164" t="s">
        <v>80</v>
      </c>
      <c r="C31" s="165">
        <v>61</v>
      </c>
      <c r="D31" s="166">
        <v>0</v>
      </c>
      <c r="E31" s="166">
        <v>0</v>
      </c>
      <c r="F31" s="166">
        <v>0</v>
      </c>
      <c r="G31" s="14"/>
    </row>
    <row r="32" spans="1:7" ht="27" customHeight="1">
      <c r="A32" s="38" t="s">
        <v>90</v>
      </c>
      <c r="B32" s="36" t="s">
        <v>88</v>
      </c>
      <c r="C32" s="78">
        <f>C33+C34</f>
        <v>696</v>
      </c>
      <c r="D32" s="78">
        <f t="shared" ref="D32:F32" si="1">D33</f>
        <v>0</v>
      </c>
      <c r="E32" s="78">
        <f t="shared" si="1"/>
        <v>0</v>
      </c>
      <c r="F32" s="78">
        <f t="shared" si="1"/>
        <v>0</v>
      </c>
      <c r="G32" s="14"/>
    </row>
    <row r="33" spans="1:7" ht="27" customHeight="1">
      <c r="A33" s="38" t="s">
        <v>91</v>
      </c>
      <c r="B33" s="36" t="s">
        <v>89</v>
      </c>
      <c r="C33" s="78">
        <v>646</v>
      </c>
      <c r="D33" s="105">
        <v>0</v>
      </c>
      <c r="E33" s="105">
        <v>0</v>
      </c>
      <c r="F33" s="105">
        <v>0</v>
      </c>
      <c r="G33" s="14"/>
    </row>
    <row r="34" spans="1:7" ht="27" customHeight="1">
      <c r="A34" s="38" t="s">
        <v>82</v>
      </c>
      <c r="B34" s="36" t="s">
        <v>98</v>
      </c>
      <c r="C34" s="78">
        <v>50</v>
      </c>
      <c r="D34" s="105">
        <v>0</v>
      </c>
      <c r="E34" s="105">
        <v>0</v>
      </c>
      <c r="F34" s="105">
        <v>0</v>
      </c>
      <c r="G34" s="14"/>
    </row>
    <row r="35" spans="1:7" ht="27.75" customHeight="1">
      <c r="A35" s="160" t="s">
        <v>12</v>
      </c>
      <c r="B35" s="160"/>
      <c r="C35" s="161">
        <f>C36+C37+C38+C39+C40+C41+C42+C43+C44+C45+C46+C47</f>
        <v>564655</v>
      </c>
      <c r="D35" s="161">
        <f>D36+D37+D38+D39+D40+D41+D42+D43+D44+D45+D46+D47</f>
        <v>614644</v>
      </c>
      <c r="E35" s="161">
        <f>E36+E37+E38+E39+E40+E41+E42+E43+E44+E45+E46+E47</f>
        <v>645405</v>
      </c>
      <c r="F35" s="161">
        <f>F36+F37+F38+F39+F40+F41+F42+F43+F44+F45+F46+F47</f>
        <v>676457</v>
      </c>
      <c r="G35" s="15"/>
    </row>
    <row r="36" spans="1:7" ht="26.25" customHeight="1">
      <c r="A36" s="34" t="s">
        <v>1</v>
      </c>
      <c r="B36" s="35" t="s">
        <v>2</v>
      </c>
      <c r="C36" s="77">
        <f t="shared" ref="C36:C43" si="2">C15</f>
        <v>128</v>
      </c>
      <c r="D36" s="77">
        <f t="shared" ref="D36:F36" si="3">D15</f>
        <v>177</v>
      </c>
      <c r="E36" s="77">
        <f t="shared" si="3"/>
        <v>207</v>
      </c>
      <c r="F36" s="77">
        <f t="shared" si="3"/>
        <v>260</v>
      </c>
      <c r="G36" s="13"/>
    </row>
    <row r="37" spans="1:7" ht="26.25" customHeight="1">
      <c r="A37" s="34" t="s">
        <v>3</v>
      </c>
      <c r="B37" s="36" t="s">
        <v>4</v>
      </c>
      <c r="C37" s="78">
        <f t="shared" si="2"/>
        <v>20350</v>
      </c>
      <c r="D37" s="96">
        <f>D16</f>
        <v>22269</v>
      </c>
      <c r="E37" s="96">
        <f t="shared" ref="E37:F37" si="4">E16</f>
        <v>24152</v>
      </c>
      <c r="F37" s="96">
        <f t="shared" si="4"/>
        <v>25593</v>
      </c>
      <c r="G37" s="6"/>
    </row>
    <row r="38" spans="1:7" ht="27.75" customHeight="1">
      <c r="A38" s="37" t="s">
        <v>5</v>
      </c>
      <c r="B38" s="36" t="s">
        <v>6</v>
      </c>
      <c r="C38" s="78">
        <f t="shared" si="2"/>
        <v>2387</v>
      </c>
      <c r="D38" s="78">
        <f t="shared" ref="D38:F39" si="5">D17</f>
        <v>2472</v>
      </c>
      <c r="E38" s="78">
        <f t="shared" si="5"/>
        <v>2722</v>
      </c>
      <c r="F38" s="78">
        <f t="shared" si="5"/>
        <v>2722</v>
      </c>
      <c r="G38" s="6"/>
    </row>
    <row r="39" spans="1:7" ht="31.5" customHeight="1">
      <c r="A39" s="37" t="s">
        <v>50</v>
      </c>
      <c r="B39" s="36" t="s">
        <v>48</v>
      </c>
      <c r="C39" s="78">
        <f t="shared" si="2"/>
        <v>205</v>
      </c>
      <c r="D39" s="78">
        <f t="shared" si="5"/>
        <v>260</v>
      </c>
      <c r="E39" s="78">
        <f t="shared" si="5"/>
        <v>312</v>
      </c>
      <c r="F39" s="78">
        <f t="shared" si="5"/>
        <v>346</v>
      </c>
      <c r="G39" s="6"/>
    </row>
    <row r="40" spans="1:7" ht="23.25" customHeight="1">
      <c r="A40" s="34" t="s">
        <v>7</v>
      </c>
      <c r="B40" s="36" t="s">
        <v>8</v>
      </c>
      <c r="C40" s="78">
        <f t="shared" si="2"/>
        <v>114</v>
      </c>
      <c r="D40" s="78">
        <f t="shared" ref="D40:F40" si="6">D19</f>
        <v>135</v>
      </c>
      <c r="E40" s="78">
        <f t="shared" si="6"/>
        <v>162</v>
      </c>
      <c r="F40" s="78">
        <f t="shared" si="6"/>
        <v>195</v>
      </c>
      <c r="G40" s="13"/>
    </row>
    <row r="41" spans="1:7" ht="32.25" customHeight="1">
      <c r="A41" s="38" t="s">
        <v>67</v>
      </c>
      <c r="B41" s="36" t="s">
        <v>9</v>
      </c>
      <c r="C41" s="78">
        <f t="shared" si="2"/>
        <v>213845</v>
      </c>
      <c r="D41" s="78">
        <f t="shared" ref="D41:F41" si="7">D20</f>
        <v>239257</v>
      </c>
      <c r="E41" s="78">
        <f t="shared" si="7"/>
        <v>259490</v>
      </c>
      <c r="F41" s="78">
        <f t="shared" si="7"/>
        <v>281956</v>
      </c>
      <c r="G41" s="13"/>
    </row>
    <row r="42" spans="1:7" ht="36.75" customHeight="1">
      <c r="A42" s="38" t="s">
        <v>74</v>
      </c>
      <c r="B42" s="36" t="s">
        <v>10</v>
      </c>
      <c r="C42" s="78">
        <f t="shared" si="2"/>
        <v>73609</v>
      </c>
      <c r="D42" s="78">
        <f t="shared" ref="D42:F42" si="8">D21</f>
        <v>83076</v>
      </c>
      <c r="E42" s="78">
        <f t="shared" si="8"/>
        <v>88492</v>
      </c>
      <c r="F42" s="78">
        <f t="shared" si="8"/>
        <v>94550</v>
      </c>
      <c r="G42" s="13"/>
    </row>
    <row r="43" spans="1:7" ht="33" customHeight="1">
      <c r="A43" s="38" t="s">
        <v>75</v>
      </c>
      <c r="B43" s="36" t="s">
        <v>11</v>
      </c>
      <c r="C43" s="78">
        <f t="shared" si="2"/>
        <v>7075</v>
      </c>
      <c r="D43" s="78">
        <f t="shared" ref="D43:F43" si="9">D22</f>
        <v>7471</v>
      </c>
      <c r="E43" s="78">
        <f t="shared" si="9"/>
        <v>7897</v>
      </c>
      <c r="F43" s="78">
        <f t="shared" si="9"/>
        <v>8352</v>
      </c>
      <c r="G43" s="13"/>
    </row>
    <row r="44" spans="1:7" ht="36" customHeight="1">
      <c r="A44" s="38" t="s">
        <v>76</v>
      </c>
      <c r="B44" s="36" t="s">
        <v>28</v>
      </c>
      <c r="C44" s="78">
        <f t="shared" ref="C44" si="10">C23</f>
        <v>-394</v>
      </c>
      <c r="D44" s="78">
        <f t="shared" ref="D44:F44" si="11">D23</f>
        <v>-120</v>
      </c>
      <c r="E44" s="78">
        <f t="shared" si="11"/>
        <v>-120</v>
      </c>
      <c r="F44" s="78">
        <f t="shared" si="11"/>
        <v>-120</v>
      </c>
      <c r="G44" s="6"/>
    </row>
    <row r="45" spans="1:7" ht="27" customHeight="1">
      <c r="A45" s="38" t="s">
        <v>51</v>
      </c>
      <c r="B45" s="36" t="s">
        <v>49</v>
      </c>
      <c r="C45" s="78">
        <f>C25</f>
        <v>56717</v>
      </c>
      <c r="D45" s="78">
        <f t="shared" ref="D45:F45" si="12">D25</f>
        <v>58616</v>
      </c>
      <c r="E45" s="78">
        <f t="shared" si="12"/>
        <v>59915</v>
      </c>
      <c r="F45" s="78">
        <f t="shared" si="12"/>
        <v>59915</v>
      </c>
      <c r="G45" s="6"/>
    </row>
    <row r="46" spans="1:7" ht="33.75" customHeight="1">
      <c r="A46" s="38" t="s">
        <v>43</v>
      </c>
      <c r="B46" s="36" t="s">
        <v>44</v>
      </c>
      <c r="C46" s="78">
        <f>C26</f>
        <v>6889</v>
      </c>
      <c r="D46" s="78">
        <f t="shared" ref="D46:F46" si="13">D26</f>
        <v>5000</v>
      </c>
      <c r="E46" s="78">
        <f t="shared" si="13"/>
        <v>5000</v>
      </c>
      <c r="F46" s="78">
        <f t="shared" si="13"/>
        <v>5000</v>
      </c>
      <c r="G46" s="6"/>
    </row>
    <row r="47" spans="1:7" ht="35.25" customHeight="1">
      <c r="A47" s="38" t="s">
        <v>73</v>
      </c>
      <c r="B47" s="36" t="s">
        <v>72</v>
      </c>
      <c r="C47" s="78">
        <f>C29</f>
        <v>183730</v>
      </c>
      <c r="D47" s="78">
        <f t="shared" ref="D47:F47" si="14">D29</f>
        <v>196031</v>
      </c>
      <c r="E47" s="78">
        <f t="shared" si="14"/>
        <v>197176</v>
      </c>
      <c r="F47" s="78">
        <f t="shared" si="14"/>
        <v>197688</v>
      </c>
      <c r="G47" s="6"/>
    </row>
    <row r="48" spans="1:7" ht="33.75" customHeight="1">
      <c r="A48" s="159" t="s">
        <v>13</v>
      </c>
      <c r="B48" s="160"/>
      <c r="C48" s="161">
        <f>C49+C50+C51+C52+C54</f>
        <v>11195</v>
      </c>
      <c r="D48" s="161">
        <f>D49+D50+D51+D52+D54</f>
        <v>120</v>
      </c>
      <c r="E48" s="161">
        <f>E49+E50+E51+E52+E54</f>
        <v>120</v>
      </c>
      <c r="F48" s="161">
        <f>F49+F50+F51+F52+F54</f>
        <v>120</v>
      </c>
      <c r="G48" s="15"/>
    </row>
    <row r="49" spans="1:7" ht="30.75" customHeight="1">
      <c r="A49" s="41" t="s">
        <v>30</v>
      </c>
      <c r="B49" s="35" t="s">
        <v>29</v>
      </c>
      <c r="C49" s="77">
        <f>C24</f>
        <v>394</v>
      </c>
      <c r="D49" s="77">
        <f t="shared" ref="D49:F49" si="15">D24</f>
        <v>120</v>
      </c>
      <c r="E49" s="77">
        <f t="shared" si="15"/>
        <v>120</v>
      </c>
      <c r="F49" s="77">
        <f t="shared" si="15"/>
        <v>120</v>
      </c>
      <c r="G49" s="6"/>
    </row>
    <row r="50" spans="1:7" ht="38.25" customHeight="1">
      <c r="A50" s="38" t="s">
        <v>46</v>
      </c>
      <c r="B50" s="36" t="s">
        <v>45</v>
      </c>
      <c r="C50" s="78">
        <f>C27</f>
        <v>10000</v>
      </c>
      <c r="D50" s="78">
        <f t="shared" ref="D50:F50" si="16">D27</f>
        <v>0</v>
      </c>
      <c r="E50" s="78">
        <f t="shared" si="16"/>
        <v>0</v>
      </c>
      <c r="F50" s="78">
        <f t="shared" si="16"/>
        <v>0</v>
      </c>
      <c r="G50" s="6"/>
    </row>
    <row r="51" spans="1:7" ht="33" customHeight="1">
      <c r="A51" s="38" t="s">
        <v>53</v>
      </c>
      <c r="B51" s="36" t="s">
        <v>52</v>
      </c>
      <c r="C51" s="78">
        <f>C28</f>
        <v>44</v>
      </c>
      <c r="D51" s="78">
        <f t="shared" ref="D51:F51" si="17">D28</f>
        <v>0</v>
      </c>
      <c r="E51" s="78">
        <f t="shared" si="17"/>
        <v>0</v>
      </c>
      <c r="F51" s="78">
        <f t="shared" si="17"/>
        <v>0</v>
      </c>
      <c r="G51" s="6"/>
    </row>
    <row r="52" spans="1:7" ht="27" customHeight="1">
      <c r="A52" s="38" t="s">
        <v>83</v>
      </c>
      <c r="B52" s="36" t="s">
        <v>81</v>
      </c>
      <c r="C52" s="78">
        <f>C53</f>
        <v>61</v>
      </c>
      <c r="D52" s="78">
        <f t="shared" ref="D52:F52" si="18">D53</f>
        <v>0</v>
      </c>
      <c r="E52" s="78">
        <f t="shared" si="18"/>
        <v>0</v>
      </c>
      <c r="F52" s="78">
        <f t="shared" si="18"/>
        <v>0</v>
      </c>
      <c r="G52" s="6"/>
    </row>
    <row r="53" spans="1:7" ht="25.5" customHeight="1">
      <c r="A53" s="38" t="s">
        <v>82</v>
      </c>
      <c r="B53" s="36" t="s">
        <v>80</v>
      </c>
      <c r="C53" s="78">
        <v>61</v>
      </c>
      <c r="D53" s="78">
        <v>0</v>
      </c>
      <c r="E53" s="78">
        <v>0</v>
      </c>
      <c r="F53" s="78">
        <v>0</v>
      </c>
      <c r="G53" s="6"/>
    </row>
    <row r="54" spans="1:7" ht="25.5" customHeight="1">
      <c r="A54" s="38" t="s">
        <v>90</v>
      </c>
      <c r="B54" s="36" t="s">
        <v>88</v>
      </c>
      <c r="C54" s="78">
        <f>C55+C56</f>
        <v>696</v>
      </c>
      <c r="D54" s="78">
        <f t="shared" ref="D54:F54" si="19">D55</f>
        <v>0</v>
      </c>
      <c r="E54" s="78">
        <f t="shared" si="19"/>
        <v>0</v>
      </c>
      <c r="F54" s="78">
        <f t="shared" si="19"/>
        <v>0</v>
      </c>
      <c r="G54" s="6"/>
    </row>
    <row r="55" spans="1:7" ht="25.5" customHeight="1">
      <c r="A55" s="38" t="s">
        <v>91</v>
      </c>
      <c r="B55" s="36" t="s">
        <v>89</v>
      </c>
      <c r="C55" s="78">
        <v>646</v>
      </c>
      <c r="D55" s="78">
        <f t="shared" ref="D55:F55" si="20">D33</f>
        <v>0</v>
      </c>
      <c r="E55" s="78">
        <f t="shared" si="20"/>
        <v>0</v>
      </c>
      <c r="F55" s="78">
        <f t="shared" si="20"/>
        <v>0</v>
      </c>
      <c r="G55" s="6"/>
    </row>
    <row r="56" spans="1:7" ht="25.5" customHeight="1">
      <c r="A56" s="38" t="s">
        <v>82</v>
      </c>
      <c r="B56" s="36" t="s">
        <v>98</v>
      </c>
      <c r="C56" s="78">
        <v>50</v>
      </c>
      <c r="D56" s="78"/>
      <c r="E56" s="78"/>
      <c r="F56" s="78"/>
      <c r="G56" s="6"/>
    </row>
    <row r="57" spans="1:7" ht="32.25" customHeight="1">
      <c r="A57" s="141" t="s">
        <v>14</v>
      </c>
      <c r="B57" s="146">
        <v>50.1</v>
      </c>
      <c r="C57" s="142">
        <f t="shared" ref="C57:F59" si="21">C68+C72+C172+C216+C260</f>
        <v>596142</v>
      </c>
      <c r="D57" s="142">
        <f t="shared" si="21"/>
        <v>614764</v>
      </c>
      <c r="E57" s="142">
        <f t="shared" si="21"/>
        <v>645525</v>
      </c>
      <c r="F57" s="142">
        <f t="shared" si="21"/>
        <v>676577</v>
      </c>
      <c r="G57" s="16"/>
    </row>
    <row r="58" spans="1:7" ht="30.75" customHeight="1">
      <c r="A58" s="151" t="s">
        <v>15</v>
      </c>
      <c r="B58" s="152"/>
      <c r="C58" s="153">
        <f t="shared" si="21"/>
        <v>574608</v>
      </c>
      <c r="D58" s="153">
        <f t="shared" si="21"/>
        <v>614644</v>
      </c>
      <c r="E58" s="153">
        <f t="shared" si="21"/>
        <v>645405</v>
      </c>
      <c r="F58" s="153">
        <f t="shared" si="21"/>
        <v>676457</v>
      </c>
      <c r="G58" s="17"/>
    </row>
    <row r="59" spans="1:7" ht="25.5" customHeight="1">
      <c r="A59" s="154" t="s">
        <v>16</v>
      </c>
      <c r="B59" s="152">
        <v>10</v>
      </c>
      <c r="C59" s="153">
        <f t="shared" si="21"/>
        <v>417289</v>
      </c>
      <c r="D59" s="153">
        <f t="shared" si="21"/>
        <v>456106</v>
      </c>
      <c r="E59" s="153">
        <f t="shared" si="21"/>
        <v>471538</v>
      </c>
      <c r="F59" s="153">
        <f t="shared" si="21"/>
        <v>486507</v>
      </c>
      <c r="G59" s="17"/>
    </row>
    <row r="60" spans="1:7" ht="24.75" customHeight="1">
      <c r="A60" s="154" t="s">
        <v>17</v>
      </c>
      <c r="B60" s="152">
        <v>20</v>
      </c>
      <c r="C60" s="153">
        <f>C71+C175+C219+C263+C75</f>
        <v>155301</v>
      </c>
      <c r="D60" s="153">
        <f>D71+D175+D219+D263+D75</f>
        <v>156467</v>
      </c>
      <c r="E60" s="153">
        <f>E71+E175+E219+E263+E75</f>
        <v>171657</v>
      </c>
      <c r="F60" s="153">
        <f>F71+F175+F219+F263+F75</f>
        <v>187576</v>
      </c>
      <c r="G60" s="17"/>
    </row>
    <row r="61" spans="1:7" ht="24.75" customHeight="1">
      <c r="A61" s="154" t="s">
        <v>84</v>
      </c>
      <c r="B61" s="152">
        <v>59</v>
      </c>
      <c r="C61" s="153">
        <f>C76+C220+C264+C176</f>
        <v>2018</v>
      </c>
      <c r="D61" s="153">
        <f>D76+D220+D264+D176</f>
        <v>2071</v>
      </c>
      <c r="E61" s="153">
        <f>E76+E220+E264+E176</f>
        <v>2210</v>
      </c>
      <c r="F61" s="153">
        <f>F76+F220+F264+F176</f>
        <v>2374</v>
      </c>
      <c r="G61" s="17"/>
    </row>
    <row r="62" spans="1:7" ht="25.5" customHeight="1">
      <c r="A62" s="154" t="s">
        <v>18</v>
      </c>
      <c r="B62" s="152"/>
      <c r="C62" s="153">
        <f>C77+C177+C221+C265</f>
        <v>21534</v>
      </c>
      <c r="D62" s="153">
        <f>D77+D177+D221</f>
        <v>120</v>
      </c>
      <c r="E62" s="153">
        <f>E77+E177+E221</f>
        <v>120</v>
      </c>
      <c r="F62" s="153">
        <f>F77+F177+F221</f>
        <v>120</v>
      </c>
      <c r="G62" s="17"/>
    </row>
    <row r="63" spans="1:7" ht="22.5" customHeight="1">
      <c r="A63" s="162" t="s">
        <v>97</v>
      </c>
      <c r="B63" s="150" t="s">
        <v>103</v>
      </c>
      <c r="C63" s="153">
        <f>C178</f>
        <v>61</v>
      </c>
      <c r="D63" s="153">
        <f>D178</f>
        <v>0</v>
      </c>
      <c r="E63" s="153">
        <f>E178</f>
        <v>0</v>
      </c>
      <c r="F63" s="153">
        <f>F178</f>
        <v>0</v>
      </c>
      <c r="G63" s="17"/>
    </row>
    <row r="64" spans="1:7" ht="31.5" customHeight="1">
      <c r="A64" s="155" t="s">
        <v>94</v>
      </c>
      <c r="B64" s="152">
        <v>58</v>
      </c>
      <c r="C64" s="153">
        <f>C78</f>
        <v>696</v>
      </c>
      <c r="D64" s="153">
        <f t="shared" ref="D64:F64" si="22">D78</f>
        <v>0</v>
      </c>
      <c r="E64" s="153">
        <f t="shared" si="22"/>
        <v>0</v>
      </c>
      <c r="F64" s="153">
        <f t="shared" si="22"/>
        <v>0</v>
      </c>
      <c r="G64" s="17"/>
    </row>
    <row r="65" spans="1:9" ht="31.5" customHeight="1">
      <c r="A65" s="158" t="s">
        <v>102</v>
      </c>
      <c r="B65" s="150" t="s">
        <v>99</v>
      </c>
      <c r="C65" s="153">
        <f>C79</f>
        <v>696</v>
      </c>
      <c r="D65" s="153">
        <f t="shared" ref="D65:F65" si="23">D79</f>
        <v>0</v>
      </c>
      <c r="E65" s="153">
        <f t="shared" si="23"/>
        <v>0</v>
      </c>
      <c r="F65" s="153">
        <f t="shared" si="23"/>
        <v>0</v>
      </c>
      <c r="G65" s="17"/>
    </row>
    <row r="66" spans="1:9" ht="31.5" customHeight="1">
      <c r="A66" s="158" t="s">
        <v>97</v>
      </c>
      <c r="B66" s="150" t="s">
        <v>101</v>
      </c>
      <c r="C66" s="153">
        <f>C80</f>
        <v>696</v>
      </c>
      <c r="D66" s="153">
        <f t="shared" ref="D66:F66" si="24">D80</f>
        <v>0</v>
      </c>
      <c r="E66" s="153">
        <f t="shared" si="24"/>
        <v>0</v>
      </c>
      <c r="F66" s="153">
        <f t="shared" si="24"/>
        <v>0</v>
      </c>
      <c r="G66" s="17"/>
    </row>
    <row r="67" spans="1:9" ht="27" customHeight="1">
      <c r="A67" s="154" t="s">
        <v>19</v>
      </c>
      <c r="B67" s="152">
        <v>70</v>
      </c>
      <c r="C67" s="153">
        <f>C179+C222+C81+C266</f>
        <v>20777</v>
      </c>
      <c r="D67" s="153">
        <f>D179+D222+D81</f>
        <v>120</v>
      </c>
      <c r="E67" s="153">
        <f>E179+E222+E81</f>
        <v>120</v>
      </c>
      <c r="F67" s="153">
        <f>F179+F222+F81</f>
        <v>120</v>
      </c>
      <c r="G67" s="17"/>
      <c r="H67"/>
      <c r="I67"/>
    </row>
    <row r="68" spans="1:9" ht="37.5" customHeight="1">
      <c r="A68" s="42" t="s">
        <v>87</v>
      </c>
      <c r="B68" s="43" t="s">
        <v>40</v>
      </c>
      <c r="C68" s="80">
        <f>C69</f>
        <v>3258</v>
      </c>
      <c r="D68" s="80">
        <f t="shared" ref="D68:F68" si="25">D69</f>
        <v>3303</v>
      </c>
      <c r="E68" s="80">
        <f t="shared" si="25"/>
        <v>3303</v>
      </c>
      <c r="F68" s="80">
        <f t="shared" si="25"/>
        <v>3303</v>
      </c>
      <c r="G68" s="15"/>
      <c r="H68"/>
      <c r="I68"/>
    </row>
    <row r="69" spans="1:9" ht="27" customHeight="1">
      <c r="A69" s="34" t="s">
        <v>15</v>
      </c>
      <c r="B69" s="27"/>
      <c r="C69" s="87">
        <f>C70+C71</f>
        <v>3258</v>
      </c>
      <c r="D69" s="106">
        <f>D70+D71</f>
        <v>3303</v>
      </c>
      <c r="E69" s="106">
        <f t="shared" ref="E69:F69" si="26">E70+E71</f>
        <v>3303</v>
      </c>
      <c r="F69" s="106">
        <f t="shared" si="26"/>
        <v>3303</v>
      </c>
      <c r="G69" s="12"/>
      <c r="H69"/>
      <c r="I69"/>
    </row>
    <row r="70" spans="1:9" ht="24.75" customHeight="1">
      <c r="A70" s="28" t="s">
        <v>16</v>
      </c>
      <c r="B70" s="27">
        <v>10</v>
      </c>
      <c r="C70" s="87">
        <v>2855</v>
      </c>
      <c r="D70" s="106">
        <v>2900</v>
      </c>
      <c r="E70" s="106">
        <v>2900</v>
      </c>
      <c r="F70" s="106">
        <v>2900</v>
      </c>
      <c r="G70" s="12"/>
      <c r="H70"/>
      <c r="I70"/>
    </row>
    <row r="71" spans="1:9" ht="25.5" customHeight="1">
      <c r="A71" s="28" t="s">
        <v>17</v>
      </c>
      <c r="B71" s="27">
        <v>20</v>
      </c>
      <c r="C71" s="87">
        <f>400+3</f>
        <v>403</v>
      </c>
      <c r="D71" s="143">
        <f>3+400</f>
        <v>403</v>
      </c>
      <c r="E71" s="143">
        <f>3+400</f>
        <v>403</v>
      </c>
      <c r="F71" s="143">
        <f>3+400</f>
        <v>403</v>
      </c>
      <c r="G71" s="8"/>
      <c r="H71"/>
      <c r="I71"/>
    </row>
    <row r="72" spans="1:9" ht="29.25" customHeight="1">
      <c r="A72" s="44" t="s">
        <v>20</v>
      </c>
      <c r="B72" s="45">
        <v>66.099999999999994</v>
      </c>
      <c r="C72" s="82">
        <f t="shared" ref="C72:F75" si="27">C82+C148</f>
        <v>524054</v>
      </c>
      <c r="D72" s="82">
        <f t="shared" si="27"/>
        <v>541768</v>
      </c>
      <c r="E72" s="82">
        <f t="shared" si="27"/>
        <v>570261</v>
      </c>
      <c r="F72" s="82">
        <f t="shared" si="27"/>
        <v>600429</v>
      </c>
      <c r="G72" s="18"/>
      <c r="H72"/>
      <c r="I72"/>
    </row>
    <row r="73" spans="1:9" ht="26.25" customHeight="1">
      <c r="A73" s="46" t="s">
        <v>15</v>
      </c>
      <c r="B73" s="44"/>
      <c r="C73" s="82">
        <f t="shared" si="27"/>
        <v>503131</v>
      </c>
      <c r="D73" s="82">
        <f t="shared" si="27"/>
        <v>541768</v>
      </c>
      <c r="E73" s="82">
        <f t="shared" si="27"/>
        <v>570261</v>
      </c>
      <c r="F73" s="82">
        <f t="shared" si="27"/>
        <v>600429</v>
      </c>
      <c r="G73" s="18"/>
      <c r="H73"/>
      <c r="I73"/>
    </row>
    <row r="74" spans="1:9" ht="23.25" customHeight="1">
      <c r="A74" s="47" t="s">
        <v>16</v>
      </c>
      <c r="B74" s="44">
        <v>10</v>
      </c>
      <c r="C74" s="82">
        <f t="shared" si="27"/>
        <v>372050</v>
      </c>
      <c r="D74" s="82">
        <f t="shared" si="27"/>
        <v>410030</v>
      </c>
      <c r="E74" s="82">
        <f t="shared" si="27"/>
        <v>424791</v>
      </c>
      <c r="F74" s="82">
        <f t="shared" si="27"/>
        <v>439500</v>
      </c>
      <c r="G74" s="18"/>
      <c r="H74"/>
      <c r="I74"/>
    </row>
    <row r="75" spans="1:9" ht="23.25" customHeight="1">
      <c r="A75" s="47" t="s">
        <v>17</v>
      </c>
      <c r="B75" s="44">
        <v>20</v>
      </c>
      <c r="C75" s="82">
        <f t="shared" si="27"/>
        <v>129503</v>
      </c>
      <c r="D75" s="82">
        <f t="shared" si="27"/>
        <v>130127</v>
      </c>
      <c r="E75" s="82">
        <f t="shared" si="27"/>
        <v>143730</v>
      </c>
      <c r="F75" s="82">
        <f t="shared" si="27"/>
        <v>159035</v>
      </c>
      <c r="G75" s="18"/>
      <c r="H75"/>
      <c r="I75"/>
    </row>
    <row r="76" spans="1:9" ht="23.25" customHeight="1">
      <c r="A76" s="47" t="s">
        <v>84</v>
      </c>
      <c r="B76" s="44">
        <v>59</v>
      </c>
      <c r="C76" s="82">
        <f>C86</f>
        <v>1578</v>
      </c>
      <c r="D76" s="82">
        <f>D86</f>
        <v>1611</v>
      </c>
      <c r="E76" s="82">
        <f>E86</f>
        <v>1740</v>
      </c>
      <c r="F76" s="82">
        <f>F86</f>
        <v>1894</v>
      </c>
      <c r="G76" s="18"/>
      <c r="H76"/>
      <c r="I76"/>
    </row>
    <row r="77" spans="1:9" ht="25.5" customHeight="1">
      <c r="A77" s="47" t="s">
        <v>18</v>
      </c>
      <c r="B77" s="44"/>
      <c r="C77" s="82">
        <f>C87</f>
        <v>20923</v>
      </c>
      <c r="D77" s="82">
        <f t="shared" ref="D77:F77" si="28">D87</f>
        <v>0</v>
      </c>
      <c r="E77" s="82">
        <f t="shared" si="28"/>
        <v>0</v>
      </c>
      <c r="F77" s="82">
        <f t="shared" si="28"/>
        <v>0</v>
      </c>
      <c r="G77" s="18"/>
      <c r="H77"/>
      <c r="I77"/>
    </row>
    <row r="78" spans="1:9" ht="34.5" customHeight="1">
      <c r="A78" s="145" t="s">
        <v>94</v>
      </c>
      <c r="B78" s="44">
        <v>58</v>
      </c>
      <c r="C78" s="82">
        <f>C88</f>
        <v>696</v>
      </c>
      <c r="D78" s="82">
        <f t="shared" ref="D78:F78" si="29">D88</f>
        <v>0</v>
      </c>
      <c r="E78" s="82">
        <f t="shared" si="29"/>
        <v>0</v>
      </c>
      <c r="F78" s="82">
        <f t="shared" si="29"/>
        <v>0</v>
      </c>
      <c r="G78" s="18"/>
      <c r="H78"/>
      <c r="I78"/>
    </row>
    <row r="79" spans="1:9" ht="34.5" customHeight="1">
      <c r="A79" s="156" t="s">
        <v>102</v>
      </c>
      <c r="B79" s="157" t="s">
        <v>99</v>
      </c>
      <c r="C79" s="82">
        <f>C89</f>
        <v>696</v>
      </c>
      <c r="D79" s="82">
        <f t="shared" ref="D79:F79" si="30">D89</f>
        <v>0</v>
      </c>
      <c r="E79" s="82">
        <f t="shared" si="30"/>
        <v>0</v>
      </c>
      <c r="F79" s="82">
        <f t="shared" si="30"/>
        <v>0</v>
      </c>
      <c r="G79" s="18"/>
      <c r="H79"/>
      <c r="I79"/>
    </row>
    <row r="80" spans="1:9" ht="34.5" customHeight="1">
      <c r="A80" s="156" t="s">
        <v>97</v>
      </c>
      <c r="B80" s="157" t="s">
        <v>101</v>
      </c>
      <c r="C80" s="82">
        <f>C90</f>
        <v>696</v>
      </c>
      <c r="D80" s="82">
        <f t="shared" ref="D80:F80" si="31">D90</f>
        <v>0</v>
      </c>
      <c r="E80" s="82">
        <f t="shared" si="31"/>
        <v>0</v>
      </c>
      <c r="F80" s="82">
        <f t="shared" si="31"/>
        <v>0</v>
      </c>
      <c r="G80" s="18"/>
      <c r="H80"/>
      <c r="I80"/>
    </row>
    <row r="81" spans="1:9" ht="26.25" customHeight="1">
      <c r="A81" s="47" t="s">
        <v>19</v>
      </c>
      <c r="B81" s="44">
        <v>70</v>
      </c>
      <c r="C81" s="82">
        <f>C91</f>
        <v>20227</v>
      </c>
      <c r="D81" s="82">
        <f t="shared" ref="D81:F81" si="32">D91</f>
        <v>0</v>
      </c>
      <c r="E81" s="82">
        <f t="shared" si="32"/>
        <v>0</v>
      </c>
      <c r="F81" s="82">
        <f t="shared" si="32"/>
        <v>0</v>
      </c>
      <c r="G81" s="18"/>
      <c r="H81"/>
      <c r="I81"/>
    </row>
    <row r="82" spans="1:9" ht="26.25" customHeight="1">
      <c r="A82" s="40" t="s">
        <v>56</v>
      </c>
      <c r="B82" s="48">
        <v>66.099999999999994</v>
      </c>
      <c r="C82" s="79">
        <f t="shared" ref="C82:F83" si="33">C92+C99+C106+C111+C116+C123+C128+C138+C143</f>
        <v>519241</v>
      </c>
      <c r="D82" s="79">
        <f t="shared" si="33"/>
        <v>535398</v>
      </c>
      <c r="E82" s="79">
        <f t="shared" si="33"/>
        <v>563193</v>
      </c>
      <c r="F82" s="79">
        <f t="shared" si="33"/>
        <v>593361</v>
      </c>
      <c r="G82" s="18"/>
      <c r="H82"/>
      <c r="I82"/>
    </row>
    <row r="83" spans="1:9" ht="28.5" customHeight="1">
      <c r="A83" s="39" t="s">
        <v>15</v>
      </c>
      <c r="B83" s="40"/>
      <c r="C83" s="79">
        <f t="shared" si="33"/>
        <v>498318</v>
      </c>
      <c r="D83" s="79">
        <f t="shared" si="33"/>
        <v>535398</v>
      </c>
      <c r="E83" s="79">
        <f t="shared" si="33"/>
        <v>563193</v>
      </c>
      <c r="F83" s="79">
        <f t="shared" si="33"/>
        <v>593361</v>
      </c>
      <c r="G83" s="15"/>
      <c r="H83"/>
      <c r="I83"/>
    </row>
    <row r="84" spans="1:9" ht="24.75" customHeight="1">
      <c r="A84" s="49" t="s">
        <v>16</v>
      </c>
      <c r="B84" s="40">
        <v>10</v>
      </c>
      <c r="C84" s="79">
        <f>C94+C101+C108+C113+C118+C125+C130+C140+C145</f>
        <v>367461</v>
      </c>
      <c r="D84" s="79">
        <f t="shared" ref="D84:F84" si="34">D94+D101+D108+D113+D118+D125+D130+D140+D145</f>
        <v>403948</v>
      </c>
      <c r="E84" s="79">
        <f t="shared" si="34"/>
        <v>418111</v>
      </c>
      <c r="F84" s="79">
        <f t="shared" si="34"/>
        <v>432820</v>
      </c>
      <c r="G84" s="15"/>
      <c r="H84"/>
      <c r="I84"/>
    </row>
    <row r="85" spans="1:9" ht="24.75" customHeight="1">
      <c r="A85" s="49" t="s">
        <v>17</v>
      </c>
      <c r="B85" s="40">
        <v>20</v>
      </c>
      <c r="C85" s="79">
        <f>C95+C102+C109+C114+C119+C126+C131+C141+C146</f>
        <v>129279</v>
      </c>
      <c r="D85" s="79">
        <f t="shared" ref="D85:F85" si="35">D95+D102+D109+D114+D119+D126+D131+D141+D146</f>
        <v>129839</v>
      </c>
      <c r="E85" s="79">
        <f t="shared" si="35"/>
        <v>143342</v>
      </c>
      <c r="F85" s="79">
        <f t="shared" si="35"/>
        <v>158647</v>
      </c>
      <c r="G85" s="15"/>
      <c r="H85"/>
      <c r="I85"/>
    </row>
    <row r="86" spans="1:9" ht="25.5" customHeight="1">
      <c r="A86" s="49" t="s">
        <v>84</v>
      </c>
      <c r="B86" s="40">
        <v>59</v>
      </c>
      <c r="C86" s="79">
        <f>C96+C103+C110+C115+C120+C127+C132+C142+C147</f>
        <v>1578</v>
      </c>
      <c r="D86" s="79">
        <f t="shared" ref="D86:F86" si="36">D96+D103+D110+D115+D120+D127+D132+D142+D147</f>
        <v>1611</v>
      </c>
      <c r="E86" s="79">
        <f t="shared" si="36"/>
        <v>1740</v>
      </c>
      <c r="F86" s="79">
        <f t="shared" si="36"/>
        <v>1894</v>
      </c>
      <c r="G86" s="15"/>
      <c r="H86"/>
      <c r="I86"/>
    </row>
    <row r="87" spans="1:9" ht="27" customHeight="1">
      <c r="A87" s="49" t="s">
        <v>18</v>
      </c>
      <c r="B87" s="40"/>
      <c r="C87" s="79">
        <f>C97+C104+C121+C133</f>
        <v>20923</v>
      </c>
      <c r="D87" s="79">
        <f t="shared" ref="D87:F87" si="37">D97+D104+D121+D133</f>
        <v>0</v>
      </c>
      <c r="E87" s="79">
        <f t="shared" si="37"/>
        <v>0</v>
      </c>
      <c r="F87" s="79">
        <f t="shared" si="37"/>
        <v>0</v>
      </c>
      <c r="G87" s="15"/>
      <c r="H87"/>
      <c r="I87"/>
    </row>
    <row r="88" spans="1:9" ht="32.25" customHeight="1">
      <c r="A88" s="148" t="s">
        <v>94</v>
      </c>
      <c r="B88" s="40">
        <v>58</v>
      </c>
      <c r="C88" s="79">
        <f>C134</f>
        <v>696</v>
      </c>
      <c r="D88" s="79">
        <f t="shared" ref="D88:F88" si="38">D134</f>
        <v>0</v>
      </c>
      <c r="E88" s="79">
        <f t="shared" si="38"/>
        <v>0</v>
      </c>
      <c r="F88" s="79">
        <f t="shared" si="38"/>
        <v>0</v>
      </c>
      <c r="G88" s="15"/>
      <c r="H88"/>
      <c r="I88"/>
    </row>
    <row r="89" spans="1:9" ht="32.25" customHeight="1">
      <c r="A89" s="148" t="s">
        <v>102</v>
      </c>
      <c r="B89" s="140" t="s">
        <v>99</v>
      </c>
      <c r="C89" s="79">
        <f>C135</f>
        <v>696</v>
      </c>
      <c r="D89" s="79">
        <f t="shared" ref="D89:F89" si="39">D135</f>
        <v>0</v>
      </c>
      <c r="E89" s="79">
        <f t="shared" si="39"/>
        <v>0</v>
      </c>
      <c r="F89" s="79">
        <f t="shared" si="39"/>
        <v>0</v>
      </c>
      <c r="G89" s="15"/>
      <c r="H89"/>
      <c r="I89"/>
    </row>
    <row r="90" spans="1:9" ht="32.25" customHeight="1">
      <c r="A90" s="148" t="s">
        <v>97</v>
      </c>
      <c r="B90" s="140" t="s">
        <v>101</v>
      </c>
      <c r="C90" s="79">
        <f>C136</f>
        <v>696</v>
      </c>
      <c r="D90" s="79">
        <f t="shared" ref="D90:F90" si="40">D136</f>
        <v>0</v>
      </c>
      <c r="E90" s="79">
        <f t="shared" si="40"/>
        <v>0</v>
      </c>
      <c r="F90" s="79">
        <f t="shared" si="40"/>
        <v>0</v>
      </c>
      <c r="G90" s="15"/>
      <c r="H90"/>
      <c r="I90"/>
    </row>
    <row r="91" spans="1:9" ht="27" customHeight="1">
      <c r="A91" s="49" t="s">
        <v>19</v>
      </c>
      <c r="B91" s="40">
        <v>70</v>
      </c>
      <c r="C91" s="79">
        <f>C98+C105+C122+C137</f>
        <v>20227</v>
      </c>
      <c r="D91" s="79">
        <f t="shared" ref="D91:F91" si="41">D98+D105+D122+D137</f>
        <v>0</v>
      </c>
      <c r="E91" s="79">
        <f t="shared" si="41"/>
        <v>0</v>
      </c>
      <c r="F91" s="79">
        <f t="shared" si="41"/>
        <v>0</v>
      </c>
      <c r="G91" s="15"/>
      <c r="H91"/>
      <c r="I91"/>
    </row>
    <row r="92" spans="1:9" ht="30.75" customHeight="1">
      <c r="A92" s="50" t="s">
        <v>34</v>
      </c>
      <c r="B92" s="51">
        <v>66.099999999999994</v>
      </c>
      <c r="C92" s="83">
        <f>C93+C97</f>
        <v>306069</v>
      </c>
      <c r="D92" s="83">
        <f t="shared" ref="D92:F92" si="42">D93+D97</f>
        <v>313045</v>
      </c>
      <c r="E92" s="83">
        <f t="shared" si="42"/>
        <v>339188</v>
      </c>
      <c r="F92" s="83">
        <f t="shared" si="42"/>
        <v>368329</v>
      </c>
      <c r="G92" s="12"/>
      <c r="H92"/>
      <c r="I92"/>
    </row>
    <row r="93" spans="1:9" ht="21.75" customHeight="1">
      <c r="A93" s="34" t="s">
        <v>15</v>
      </c>
      <c r="B93" s="35"/>
      <c r="C93" s="81">
        <f t="shared" ref="C93:F93" si="43">C94+C95+C96</f>
        <v>296069</v>
      </c>
      <c r="D93" s="81">
        <f t="shared" si="43"/>
        <v>313045</v>
      </c>
      <c r="E93" s="81">
        <f t="shared" si="43"/>
        <v>339188</v>
      </c>
      <c r="F93" s="81">
        <f t="shared" si="43"/>
        <v>368329</v>
      </c>
      <c r="G93" s="12"/>
      <c r="H93"/>
      <c r="I93"/>
    </row>
    <row r="94" spans="1:9" ht="25.5" customHeight="1">
      <c r="A94" s="28" t="s">
        <v>16</v>
      </c>
      <c r="B94" s="27">
        <v>10</v>
      </c>
      <c r="C94" s="77">
        <v>207206</v>
      </c>
      <c r="D94" s="103">
        <v>219050</v>
      </c>
      <c r="E94" s="103">
        <v>231694</v>
      </c>
      <c r="F94" s="103">
        <v>245311</v>
      </c>
      <c r="G94" s="8"/>
      <c r="H94"/>
      <c r="I94"/>
    </row>
    <row r="95" spans="1:9" ht="23.25" customHeight="1">
      <c r="A95" s="28" t="s">
        <v>31</v>
      </c>
      <c r="B95" s="27">
        <v>20</v>
      </c>
      <c r="C95" s="77">
        <v>88088</v>
      </c>
      <c r="D95" s="77">
        <v>93104</v>
      </c>
      <c r="E95" s="77">
        <v>106469</v>
      </c>
      <c r="F95" s="77">
        <v>121839</v>
      </c>
      <c r="G95" s="19"/>
      <c r="H95"/>
    </row>
    <row r="96" spans="1:9" ht="21" customHeight="1">
      <c r="A96" s="28" t="s">
        <v>84</v>
      </c>
      <c r="B96" s="27">
        <v>59</v>
      </c>
      <c r="C96" s="77">
        <v>775</v>
      </c>
      <c r="D96" s="77">
        <v>891</v>
      </c>
      <c r="E96" s="77">
        <v>1025</v>
      </c>
      <c r="F96" s="77">
        <v>1179</v>
      </c>
      <c r="G96" s="19"/>
      <c r="H96"/>
      <c r="I96"/>
    </row>
    <row r="97" spans="1:9" ht="23.25" customHeight="1">
      <c r="A97" s="28" t="s">
        <v>18</v>
      </c>
      <c r="B97" s="27"/>
      <c r="C97" s="84">
        <f>C98</f>
        <v>10000</v>
      </c>
      <c r="D97" s="84">
        <f t="shared" ref="D97:F97" si="44">D98</f>
        <v>0</v>
      </c>
      <c r="E97" s="84">
        <f t="shared" si="44"/>
        <v>0</v>
      </c>
      <c r="F97" s="84">
        <f t="shared" si="44"/>
        <v>0</v>
      </c>
      <c r="G97" s="12"/>
    </row>
    <row r="98" spans="1:9" ht="21.75" customHeight="1">
      <c r="A98" s="28" t="s">
        <v>19</v>
      </c>
      <c r="B98" s="27">
        <v>70</v>
      </c>
      <c r="C98" s="77">
        <v>10000</v>
      </c>
      <c r="D98" s="77">
        <v>0</v>
      </c>
      <c r="E98" s="77">
        <v>0</v>
      </c>
      <c r="F98" s="77">
        <v>0</v>
      </c>
      <c r="G98" s="19"/>
    </row>
    <row r="99" spans="1:9" ht="32.25" customHeight="1">
      <c r="A99" s="52" t="s">
        <v>21</v>
      </c>
      <c r="B99" s="51">
        <v>66.099999999999994</v>
      </c>
      <c r="C99" s="85">
        <f>C100+C104</f>
        <v>92437</v>
      </c>
      <c r="D99" s="85">
        <f t="shared" ref="D99:F99" si="45">D100+D104</f>
        <v>104778</v>
      </c>
      <c r="E99" s="85">
        <f t="shared" si="45"/>
        <v>104778</v>
      </c>
      <c r="F99" s="85">
        <f t="shared" si="45"/>
        <v>104778</v>
      </c>
      <c r="G99" s="7"/>
    </row>
    <row r="100" spans="1:9" ht="27.75" customHeight="1">
      <c r="A100" s="34" t="s">
        <v>15</v>
      </c>
      <c r="B100" s="35"/>
      <c r="C100" s="86">
        <f t="shared" ref="C100:F100" si="46">C101+C102+C103</f>
        <v>85165</v>
      </c>
      <c r="D100" s="86">
        <f t="shared" si="46"/>
        <v>104778</v>
      </c>
      <c r="E100" s="86">
        <f t="shared" si="46"/>
        <v>104778</v>
      </c>
      <c r="F100" s="86">
        <f t="shared" si="46"/>
        <v>104778</v>
      </c>
      <c r="G100" s="7"/>
    </row>
    <row r="101" spans="1:9" ht="26.25" customHeight="1">
      <c r="A101" s="28" t="s">
        <v>16</v>
      </c>
      <c r="B101" s="27">
        <v>10</v>
      </c>
      <c r="C101" s="77">
        <v>62871</v>
      </c>
      <c r="D101" s="103">
        <v>83284</v>
      </c>
      <c r="E101" s="103">
        <v>83284</v>
      </c>
      <c r="F101" s="103">
        <v>83284</v>
      </c>
      <c r="G101" s="8"/>
    </row>
    <row r="102" spans="1:9" ht="25.5" customHeight="1">
      <c r="A102" s="28" t="s">
        <v>17</v>
      </c>
      <c r="B102" s="27">
        <v>20</v>
      </c>
      <c r="C102" s="77">
        <v>22000</v>
      </c>
      <c r="D102" s="77">
        <v>21200</v>
      </c>
      <c r="E102" s="77">
        <v>21200</v>
      </c>
      <c r="F102" s="77">
        <v>21200</v>
      </c>
      <c r="G102" s="19"/>
    </row>
    <row r="103" spans="1:9" ht="24" customHeight="1">
      <c r="A103" s="28" t="s">
        <v>84</v>
      </c>
      <c r="B103" s="27">
        <v>59</v>
      </c>
      <c r="C103" s="77">
        <v>294</v>
      </c>
      <c r="D103" s="77">
        <v>294</v>
      </c>
      <c r="E103" s="77">
        <v>294</v>
      </c>
      <c r="F103" s="77">
        <v>294</v>
      </c>
      <c r="G103" s="19"/>
    </row>
    <row r="104" spans="1:9" ht="28.5" customHeight="1">
      <c r="A104" s="28" t="s">
        <v>18</v>
      </c>
      <c r="B104" s="27"/>
      <c r="C104" s="84">
        <f>C105</f>
        <v>7272</v>
      </c>
      <c r="D104" s="84">
        <f t="shared" ref="D104:F104" si="47">D105</f>
        <v>0</v>
      </c>
      <c r="E104" s="84">
        <f t="shared" si="47"/>
        <v>0</v>
      </c>
      <c r="F104" s="84">
        <f t="shared" si="47"/>
        <v>0</v>
      </c>
      <c r="G104" s="12"/>
    </row>
    <row r="105" spans="1:9" ht="24.75" customHeight="1">
      <c r="A105" s="28" t="s">
        <v>19</v>
      </c>
      <c r="B105" s="27">
        <v>70</v>
      </c>
      <c r="C105" s="77">
        <v>7272</v>
      </c>
      <c r="D105" s="77">
        <v>0</v>
      </c>
      <c r="E105" s="77">
        <v>0</v>
      </c>
      <c r="F105" s="77">
        <v>0</v>
      </c>
      <c r="G105" s="19"/>
    </row>
    <row r="106" spans="1:9" ht="35.25" customHeight="1">
      <c r="A106" s="50" t="s">
        <v>35</v>
      </c>
      <c r="B106" s="51">
        <v>66.099999999999994</v>
      </c>
      <c r="C106" s="85">
        <f>C107</f>
        <v>26480</v>
      </c>
      <c r="D106" s="85">
        <f t="shared" ref="D106:F106" si="48">D107</f>
        <v>22880</v>
      </c>
      <c r="E106" s="85">
        <f t="shared" si="48"/>
        <v>22880</v>
      </c>
      <c r="F106" s="85">
        <f t="shared" si="48"/>
        <v>22880</v>
      </c>
      <c r="G106" s="7"/>
      <c r="I106" s="2"/>
    </row>
    <row r="107" spans="1:9" ht="24.75" customHeight="1">
      <c r="A107" s="34" t="s">
        <v>15</v>
      </c>
      <c r="B107" s="35"/>
      <c r="C107" s="86">
        <f>C108+C109+C110</f>
        <v>26480</v>
      </c>
      <c r="D107" s="86">
        <f t="shared" ref="D107:F107" si="49">D108+D109+D110</f>
        <v>22880</v>
      </c>
      <c r="E107" s="86">
        <f t="shared" si="49"/>
        <v>22880</v>
      </c>
      <c r="F107" s="86">
        <f t="shared" si="49"/>
        <v>22880</v>
      </c>
      <c r="G107" s="7"/>
    </row>
    <row r="108" spans="1:9" ht="24.75" customHeight="1">
      <c r="A108" s="28" t="s">
        <v>16</v>
      </c>
      <c r="B108" s="27">
        <v>10</v>
      </c>
      <c r="C108" s="77">
        <v>21905</v>
      </c>
      <c r="D108" s="77">
        <v>21290</v>
      </c>
      <c r="E108" s="77">
        <v>21290</v>
      </c>
      <c r="F108" s="77">
        <v>21290</v>
      </c>
      <c r="G108" s="19"/>
    </row>
    <row r="109" spans="1:9" ht="26.25" customHeight="1">
      <c r="A109" s="28" t="s">
        <v>17</v>
      </c>
      <c r="B109" s="27">
        <v>20</v>
      </c>
      <c r="C109" s="77">
        <v>4415</v>
      </c>
      <c r="D109" s="77">
        <v>1560</v>
      </c>
      <c r="E109" s="77">
        <v>1560</v>
      </c>
      <c r="F109" s="77">
        <v>1560</v>
      </c>
      <c r="G109" s="19"/>
    </row>
    <row r="110" spans="1:9" ht="27.75" customHeight="1">
      <c r="A110" s="28" t="s">
        <v>84</v>
      </c>
      <c r="B110" s="27">
        <v>59</v>
      </c>
      <c r="C110" s="77">
        <v>160</v>
      </c>
      <c r="D110" s="77">
        <v>30</v>
      </c>
      <c r="E110" s="77">
        <v>30</v>
      </c>
      <c r="F110" s="77">
        <v>30</v>
      </c>
      <c r="G110" s="19"/>
    </row>
    <row r="111" spans="1:9" ht="29.25" customHeight="1">
      <c r="A111" s="50" t="s">
        <v>36</v>
      </c>
      <c r="B111" s="51">
        <v>66.099999999999994</v>
      </c>
      <c r="C111" s="85">
        <f>C112</f>
        <v>14809</v>
      </c>
      <c r="D111" s="85">
        <f t="shared" ref="D111:F111" si="50">D112</f>
        <v>15242</v>
      </c>
      <c r="E111" s="85">
        <f t="shared" si="50"/>
        <v>15495</v>
      </c>
      <c r="F111" s="85">
        <f t="shared" si="50"/>
        <v>15495</v>
      </c>
      <c r="G111" s="7"/>
      <c r="H111"/>
      <c r="I111"/>
    </row>
    <row r="112" spans="1:9" ht="28.5" customHeight="1">
      <c r="A112" s="34" t="s">
        <v>15</v>
      </c>
      <c r="B112" s="35"/>
      <c r="C112" s="86">
        <f>C113+C114+C115</f>
        <v>14809</v>
      </c>
      <c r="D112" s="86">
        <f t="shared" ref="D112:F112" si="51">D113+D114+D115</f>
        <v>15242</v>
      </c>
      <c r="E112" s="86">
        <f t="shared" si="51"/>
        <v>15495</v>
      </c>
      <c r="F112" s="86">
        <f t="shared" si="51"/>
        <v>15495</v>
      </c>
      <c r="G112" s="7"/>
      <c r="H112"/>
      <c r="I112"/>
    </row>
    <row r="113" spans="1:9" ht="24" customHeight="1">
      <c r="A113" s="28" t="s">
        <v>16</v>
      </c>
      <c r="B113" s="27">
        <v>10</v>
      </c>
      <c r="C113" s="77">
        <v>12093</v>
      </c>
      <c r="D113" s="77">
        <v>12201</v>
      </c>
      <c r="E113" s="77">
        <v>12454</v>
      </c>
      <c r="F113" s="77">
        <v>12454</v>
      </c>
      <c r="G113" s="19"/>
      <c r="H113"/>
      <c r="I113"/>
    </row>
    <row r="114" spans="1:9" ht="22.5" customHeight="1">
      <c r="A114" s="28" t="s">
        <v>31</v>
      </c>
      <c r="B114" s="27">
        <v>20</v>
      </c>
      <c r="C114" s="77">
        <v>2712</v>
      </c>
      <c r="D114" s="77">
        <v>3037</v>
      </c>
      <c r="E114" s="77">
        <v>3037</v>
      </c>
      <c r="F114" s="77">
        <v>3037</v>
      </c>
      <c r="G114" s="19"/>
      <c r="H114"/>
      <c r="I114"/>
    </row>
    <row r="115" spans="1:9" ht="23.25" customHeight="1">
      <c r="A115" s="28" t="s">
        <v>84</v>
      </c>
      <c r="B115" s="27">
        <v>59</v>
      </c>
      <c r="C115" s="77">
        <v>4</v>
      </c>
      <c r="D115" s="77">
        <v>4</v>
      </c>
      <c r="E115" s="77">
        <v>4</v>
      </c>
      <c r="F115" s="77">
        <v>4</v>
      </c>
      <c r="G115" s="19"/>
      <c r="H115"/>
      <c r="I115"/>
    </row>
    <row r="116" spans="1:9" ht="36.75" customHeight="1">
      <c r="A116" s="50" t="s">
        <v>37</v>
      </c>
      <c r="B116" s="51">
        <v>66.099999999999994</v>
      </c>
      <c r="C116" s="85">
        <f>C117+C121</f>
        <v>14266</v>
      </c>
      <c r="D116" s="85">
        <f t="shared" ref="D116:F116" si="52">D117+D121</f>
        <v>13371</v>
      </c>
      <c r="E116" s="85">
        <f t="shared" si="52"/>
        <v>13371</v>
      </c>
      <c r="F116" s="85">
        <f t="shared" si="52"/>
        <v>13371</v>
      </c>
      <c r="G116" s="7"/>
      <c r="H116"/>
      <c r="I116"/>
    </row>
    <row r="117" spans="1:9" ht="27" customHeight="1">
      <c r="A117" s="34" t="s">
        <v>15</v>
      </c>
      <c r="B117" s="35"/>
      <c r="C117" s="86">
        <f t="shared" ref="C117:F117" si="53">C118+C119+C120</f>
        <v>14211</v>
      </c>
      <c r="D117" s="86">
        <f t="shared" si="53"/>
        <v>13371</v>
      </c>
      <c r="E117" s="86">
        <f t="shared" si="53"/>
        <v>13371</v>
      </c>
      <c r="F117" s="86">
        <f t="shared" si="53"/>
        <v>13371</v>
      </c>
      <c r="G117" s="7"/>
      <c r="H117"/>
      <c r="I117"/>
    </row>
    <row r="118" spans="1:9" ht="27" customHeight="1">
      <c r="A118" s="28" t="s">
        <v>16</v>
      </c>
      <c r="B118" s="27">
        <v>10</v>
      </c>
      <c r="C118" s="77">
        <v>11760</v>
      </c>
      <c r="D118" s="77">
        <v>11731</v>
      </c>
      <c r="E118" s="77">
        <v>11731</v>
      </c>
      <c r="F118" s="77">
        <v>11731</v>
      </c>
      <c r="G118" s="19"/>
      <c r="H118"/>
      <c r="I118"/>
    </row>
    <row r="119" spans="1:9" ht="24" customHeight="1">
      <c r="A119" s="28" t="s">
        <v>17</v>
      </c>
      <c r="B119" s="27">
        <v>20</v>
      </c>
      <c r="C119" s="77">
        <v>2376</v>
      </c>
      <c r="D119" s="77">
        <v>1560</v>
      </c>
      <c r="E119" s="77">
        <v>1560</v>
      </c>
      <c r="F119" s="77">
        <v>1560</v>
      </c>
      <c r="G119" s="19"/>
      <c r="H119"/>
    </row>
    <row r="120" spans="1:9" ht="24.75" customHeight="1">
      <c r="A120" s="28" t="s">
        <v>84</v>
      </c>
      <c r="B120" s="27">
        <v>59</v>
      </c>
      <c r="C120" s="77">
        <v>75</v>
      </c>
      <c r="D120" s="77">
        <v>80</v>
      </c>
      <c r="E120" s="77">
        <v>80</v>
      </c>
      <c r="F120" s="77">
        <v>80</v>
      </c>
      <c r="G120" s="19"/>
      <c r="H120"/>
    </row>
    <row r="121" spans="1:9" ht="23.25" customHeight="1">
      <c r="A121" s="28" t="s">
        <v>18</v>
      </c>
      <c r="B121" s="27"/>
      <c r="C121" s="84">
        <f t="shared" ref="C121:F121" si="54">C122</f>
        <v>55</v>
      </c>
      <c r="D121" s="84">
        <f t="shared" si="54"/>
        <v>0</v>
      </c>
      <c r="E121" s="84">
        <f t="shared" si="54"/>
        <v>0</v>
      </c>
      <c r="F121" s="84">
        <f t="shared" si="54"/>
        <v>0</v>
      </c>
      <c r="G121" s="12"/>
      <c r="H121"/>
      <c r="I121"/>
    </row>
    <row r="122" spans="1:9" ht="22.5" customHeight="1">
      <c r="A122" s="28" t="s">
        <v>19</v>
      </c>
      <c r="B122" s="27">
        <v>70</v>
      </c>
      <c r="C122" s="77">
        <v>55</v>
      </c>
      <c r="D122" s="77">
        <v>0</v>
      </c>
      <c r="E122" s="77">
        <v>0</v>
      </c>
      <c r="F122" s="77">
        <v>0</v>
      </c>
      <c r="G122" s="19"/>
      <c r="H122"/>
      <c r="I122"/>
    </row>
    <row r="123" spans="1:9" ht="33" customHeight="1">
      <c r="A123" s="50" t="s">
        <v>38</v>
      </c>
      <c r="B123" s="51">
        <v>66.099999999999994</v>
      </c>
      <c r="C123" s="85">
        <f>C124</f>
        <v>23157</v>
      </c>
      <c r="D123" s="85">
        <f t="shared" ref="D123:F123" si="55">D124</f>
        <v>25087</v>
      </c>
      <c r="E123" s="85">
        <f t="shared" si="55"/>
        <v>25087</v>
      </c>
      <c r="F123" s="85">
        <f t="shared" si="55"/>
        <v>25087</v>
      </c>
      <c r="G123" s="7"/>
      <c r="H123"/>
      <c r="I123"/>
    </row>
    <row r="124" spans="1:9" ht="24.75" customHeight="1">
      <c r="A124" s="34" t="s">
        <v>15</v>
      </c>
      <c r="B124" s="35"/>
      <c r="C124" s="86">
        <f>C125+C126+C127</f>
        <v>23157</v>
      </c>
      <c r="D124" s="86">
        <f t="shared" ref="D124:F124" si="56">D125+D126+D127</f>
        <v>25087</v>
      </c>
      <c r="E124" s="86">
        <f t="shared" si="56"/>
        <v>25087</v>
      </c>
      <c r="F124" s="86">
        <f t="shared" si="56"/>
        <v>25087</v>
      </c>
      <c r="G124" s="7"/>
    </row>
    <row r="125" spans="1:9" ht="27" customHeight="1">
      <c r="A125" s="28" t="s">
        <v>16</v>
      </c>
      <c r="B125" s="27">
        <v>10</v>
      </c>
      <c r="C125" s="77">
        <v>18992</v>
      </c>
      <c r="D125" s="77">
        <v>20414</v>
      </c>
      <c r="E125" s="77">
        <v>20414</v>
      </c>
      <c r="F125" s="77">
        <v>20414</v>
      </c>
      <c r="G125" s="19"/>
    </row>
    <row r="126" spans="1:9" ht="27" customHeight="1">
      <c r="A126" s="28" t="s">
        <v>17</v>
      </c>
      <c r="B126" s="27">
        <v>20</v>
      </c>
      <c r="C126" s="77">
        <v>4125</v>
      </c>
      <c r="D126" s="77">
        <v>4601</v>
      </c>
      <c r="E126" s="77">
        <v>4601</v>
      </c>
      <c r="F126" s="77">
        <v>4601</v>
      </c>
      <c r="G126" s="19"/>
    </row>
    <row r="127" spans="1:9" ht="25.5" customHeight="1">
      <c r="A127" s="28" t="s">
        <v>84</v>
      </c>
      <c r="B127" s="27">
        <v>59</v>
      </c>
      <c r="C127" s="77">
        <v>40</v>
      </c>
      <c r="D127" s="77">
        <v>72</v>
      </c>
      <c r="E127" s="77">
        <v>72</v>
      </c>
      <c r="F127" s="77">
        <v>72</v>
      </c>
      <c r="G127" s="19"/>
    </row>
    <row r="128" spans="1:9" ht="31.5" customHeight="1">
      <c r="A128" s="50" t="s">
        <v>22</v>
      </c>
      <c r="B128" s="51">
        <v>66.099999999999994</v>
      </c>
      <c r="C128" s="85">
        <f>C129+C133</f>
        <v>16082</v>
      </c>
      <c r="D128" s="85">
        <f t="shared" ref="D128:F128" si="57">D129+D133</f>
        <v>12050</v>
      </c>
      <c r="E128" s="85">
        <f t="shared" si="57"/>
        <v>12500</v>
      </c>
      <c r="F128" s="85">
        <f t="shared" si="57"/>
        <v>12550</v>
      </c>
      <c r="G128" s="7"/>
      <c r="I128" s="2"/>
    </row>
    <row r="129" spans="1:9" ht="26.25" customHeight="1">
      <c r="A129" s="34" t="s">
        <v>15</v>
      </c>
      <c r="B129" s="35"/>
      <c r="C129" s="86">
        <f>C130+C131+C132</f>
        <v>12486</v>
      </c>
      <c r="D129" s="86">
        <f t="shared" ref="D129:F129" si="58">D130+D131+D132</f>
        <v>12050</v>
      </c>
      <c r="E129" s="86">
        <f t="shared" si="58"/>
        <v>12500</v>
      </c>
      <c r="F129" s="86">
        <f t="shared" si="58"/>
        <v>12550</v>
      </c>
      <c r="G129" s="7"/>
    </row>
    <row r="130" spans="1:9" ht="23.25" customHeight="1">
      <c r="A130" s="28" t="s">
        <v>16</v>
      </c>
      <c r="B130" s="27">
        <v>10</v>
      </c>
      <c r="C130" s="77">
        <v>10000</v>
      </c>
      <c r="D130" s="77">
        <v>10000</v>
      </c>
      <c r="E130" s="77">
        <v>10400</v>
      </c>
      <c r="F130" s="77">
        <v>10600</v>
      </c>
      <c r="G130" s="19"/>
    </row>
    <row r="131" spans="1:9" ht="26.25" customHeight="1">
      <c r="A131" s="28" t="s">
        <v>17</v>
      </c>
      <c r="B131" s="27">
        <v>20</v>
      </c>
      <c r="C131" s="77">
        <v>2456</v>
      </c>
      <c r="D131" s="77">
        <v>2020</v>
      </c>
      <c r="E131" s="77">
        <v>2075</v>
      </c>
      <c r="F131" s="77">
        <v>1925</v>
      </c>
      <c r="G131" s="19"/>
    </row>
    <row r="132" spans="1:9" ht="21" customHeight="1">
      <c r="A132" s="28" t="s">
        <v>85</v>
      </c>
      <c r="B132" s="27">
        <v>59</v>
      </c>
      <c r="C132" s="77">
        <v>30</v>
      </c>
      <c r="D132" s="77">
        <v>30</v>
      </c>
      <c r="E132" s="77">
        <v>25</v>
      </c>
      <c r="F132" s="77">
        <v>25</v>
      </c>
      <c r="G132" s="19"/>
    </row>
    <row r="133" spans="1:9" ht="24.75" customHeight="1">
      <c r="A133" s="28" t="s">
        <v>18</v>
      </c>
      <c r="B133" s="27"/>
      <c r="C133" s="84">
        <f>C137+C134</f>
        <v>3596</v>
      </c>
      <c r="D133" s="77">
        <f t="shared" ref="D133:F133" si="59">D137</f>
        <v>0</v>
      </c>
      <c r="E133" s="77">
        <f t="shared" si="59"/>
        <v>0</v>
      </c>
      <c r="F133" s="77">
        <f t="shared" si="59"/>
        <v>0</v>
      </c>
      <c r="G133" s="13"/>
    </row>
    <row r="134" spans="1:9" ht="30" customHeight="1">
      <c r="A134" s="37" t="s">
        <v>94</v>
      </c>
      <c r="B134" s="115">
        <v>58</v>
      </c>
      <c r="C134" s="77">
        <v>696</v>
      </c>
      <c r="D134" s="77">
        <v>0</v>
      </c>
      <c r="E134" s="77">
        <v>0</v>
      </c>
      <c r="F134" s="77">
        <v>0</v>
      </c>
      <c r="G134" s="13"/>
    </row>
    <row r="135" spans="1:9" ht="30" customHeight="1">
      <c r="A135" s="37" t="s">
        <v>100</v>
      </c>
      <c r="B135" s="115" t="s">
        <v>99</v>
      </c>
      <c r="C135" s="77">
        <f>C136</f>
        <v>696</v>
      </c>
      <c r="D135" s="77"/>
      <c r="E135" s="77"/>
      <c r="F135" s="77"/>
      <c r="G135" s="13"/>
    </row>
    <row r="136" spans="1:9" ht="30" customHeight="1">
      <c r="A136" s="37" t="s">
        <v>97</v>
      </c>
      <c r="B136" s="115" t="s">
        <v>101</v>
      </c>
      <c r="C136" s="77">
        <v>696</v>
      </c>
      <c r="D136" s="77"/>
      <c r="E136" s="77"/>
      <c r="F136" s="77"/>
      <c r="G136" s="13"/>
    </row>
    <row r="137" spans="1:9" ht="23.25" customHeight="1">
      <c r="A137" s="28" t="s">
        <v>19</v>
      </c>
      <c r="B137" s="27">
        <v>70</v>
      </c>
      <c r="C137" s="77">
        <v>2900</v>
      </c>
      <c r="D137" s="77">
        <v>0</v>
      </c>
      <c r="E137" s="77">
        <v>0</v>
      </c>
      <c r="F137" s="77">
        <v>0</v>
      </c>
      <c r="G137" s="19"/>
    </row>
    <row r="138" spans="1:9" ht="25.5" customHeight="1">
      <c r="A138" s="50" t="s">
        <v>39</v>
      </c>
      <c r="B138" s="51">
        <v>66.099999999999994</v>
      </c>
      <c r="C138" s="83">
        <f>C139</f>
        <v>17566</v>
      </c>
      <c r="D138" s="83">
        <f t="shared" ref="D138:F138" si="60">D139</f>
        <v>18996</v>
      </c>
      <c r="E138" s="83">
        <f t="shared" si="60"/>
        <v>19945</v>
      </c>
      <c r="F138" s="83">
        <f t="shared" si="60"/>
        <v>20922</v>
      </c>
      <c r="G138" s="12"/>
    </row>
    <row r="139" spans="1:9" ht="27.75" customHeight="1">
      <c r="A139" s="34" t="s">
        <v>15</v>
      </c>
      <c r="B139" s="35"/>
      <c r="C139" s="81">
        <f>C140+C141+C142</f>
        <v>17566</v>
      </c>
      <c r="D139" s="81">
        <f t="shared" ref="D139:F139" si="61">D140+D141+D142</f>
        <v>18996</v>
      </c>
      <c r="E139" s="81">
        <f t="shared" si="61"/>
        <v>19945</v>
      </c>
      <c r="F139" s="81">
        <f t="shared" si="61"/>
        <v>20922</v>
      </c>
      <c r="G139" s="12"/>
    </row>
    <row r="140" spans="1:9" ht="24" customHeight="1">
      <c r="A140" s="28" t="s">
        <v>16</v>
      </c>
      <c r="B140" s="27">
        <v>10</v>
      </c>
      <c r="C140" s="77">
        <v>15850</v>
      </c>
      <c r="D140" s="77">
        <v>17336</v>
      </c>
      <c r="E140" s="77">
        <v>18202</v>
      </c>
      <c r="F140" s="77">
        <v>19094</v>
      </c>
      <c r="G140" s="19"/>
    </row>
    <row r="141" spans="1:9" ht="24.75" customHeight="1">
      <c r="A141" s="28" t="s">
        <v>17</v>
      </c>
      <c r="B141" s="27">
        <v>20</v>
      </c>
      <c r="C141" s="77">
        <v>1566</v>
      </c>
      <c r="D141" s="77">
        <v>1500</v>
      </c>
      <c r="E141" s="77">
        <v>1583</v>
      </c>
      <c r="F141" s="77">
        <v>1668</v>
      </c>
      <c r="G141" s="19"/>
      <c r="H141"/>
      <c r="I141"/>
    </row>
    <row r="142" spans="1:9" ht="27" customHeight="1">
      <c r="A142" s="28" t="s">
        <v>84</v>
      </c>
      <c r="B142" s="27">
        <v>59</v>
      </c>
      <c r="C142" s="77">
        <v>150</v>
      </c>
      <c r="D142" s="77">
        <v>160</v>
      </c>
      <c r="E142" s="77">
        <v>160</v>
      </c>
      <c r="F142" s="77">
        <v>160</v>
      </c>
      <c r="G142" s="19"/>
      <c r="H142"/>
      <c r="I142"/>
    </row>
    <row r="143" spans="1:9" ht="30" customHeight="1">
      <c r="A143" s="53" t="s">
        <v>42</v>
      </c>
      <c r="B143" s="51">
        <v>66.099999999999994</v>
      </c>
      <c r="C143" s="107">
        <f>C144</f>
        <v>8375</v>
      </c>
      <c r="D143" s="107">
        <f>D144</f>
        <v>9949</v>
      </c>
      <c r="E143" s="107">
        <f t="shared" ref="E143:F143" si="62">E144</f>
        <v>9949</v>
      </c>
      <c r="F143" s="107">
        <f t="shared" si="62"/>
        <v>9949</v>
      </c>
      <c r="G143" s="20"/>
      <c r="H143"/>
      <c r="I143"/>
    </row>
    <row r="144" spans="1:9" ht="27.75" customHeight="1">
      <c r="A144" s="34" t="s">
        <v>15</v>
      </c>
      <c r="B144" s="27"/>
      <c r="C144" s="84">
        <f>C145+C146+C147</f>
        <v>8375</v>
      </c>
      <c r="D144" s="84">
        <f t="shared" ref="D144:F144" si="63">D145+D146+D147</f>
        <v>9949</v>
      </c>
      <c r="E144" s="84">
        <f t="shared" si="63"/>
        <v>9949</v>
      </c>
      <c r="F144" s="84">
        <f t="shared" si="63"/>
        <v>9949</v>
      </c>
      <c r="G144" s="13"/>
      <c r="H144"/>
    </row>
    <row r="145" spans="1:9" ht="19.5" customHeight="1">
      <c r="A145" s="28" t="s">
        <v>16</v>
      </c>
      <c r="B145" s="27">
        <v>10</v>
      </c>
      <c r="C145" s="77">
        <v>6784</v>
      </c>
      <c r="D145" s="77">
        <v>8642</v>
      </c>
      <c r="E145" s="77">
        <v>8642</v>
      </c>
      <c r="F145" s="77">
        <v>8642</v>
      </c>
      <c r="G145" s="19"/>
      <c r="H145" s="4"/>
      <c r="I145"/>
    </row>
    <row r="146" spans="1:9" ht="24" customHeight="1">
      <c r="A146" s="28" t="s">
        <v>17</v>
      </c>
      <c r="B146" s="27">
        <v>20</v>
      </c>
      <c r="C146" s="77">
        <v>1541</v>
      </c>
      <c r="D146" s="77">
        <v>1257</v>
      </c>
      <c r="E146" s="77">
        <v>1257</v>
      </c>
      <c r="F146" s="77">
        <v>1257</v>
      </c>
      <c r="G146" s="19"/>
      <c r="H146"/>
      <c r="I146"/>
    </row>
    <row r="147" spans="1:9" ht="24" customHeight="1">
      <c r="A147" s="28" t="s">
        <v>84</v>
      </c>
      <c r="B147" s="27">
        <v>59</v>
      </c>
      <c r="C147" s="77">
        <v>50</v>
      </c>
      <c r="D147" s="77">
        <v>50</v>
      </c>
      <c r="E147" s="77">
        <v>50</v>
      </c>
      <c r="F147" s="77">
        <v>50</v>
      </c>
      <c r="G147" s="19"/>
      <c r="H147"/>
      <c r="I147"/>
    </row>
    <row r="148" spans="1:9" ht="28.5" customHeight="1">
      <c r="A148" s="42" t="s">
        <v>55</v>
      </c>
      <c r="B148" s="54">
        <v>66.099999999999994</v>
      </c>
      <c r="C148" s="80">
        <f t="shared" ref="C148:F151" si="64">C152+C156+C160+C164+C168</f>
        <v>4813</v>
      </c>
      <c r="D148" s="80">
        <f t="shared" si="64"/>
        <v>6370</v>
      </c>
      <c r="E148" s="80">
        <f t="shared" si="64"/>
        <v>7068</v>
      </c>
      <c r="F148" s="80">
        <f t="shared" si="64"/>
        <v>7068</v>
      </c>
      <c r="G148" s="19"/>
      <c r="H148"/>
      <c r="I148"/>
    </row>
    <row r="149" spans="1:9" ht="25.5" customHeight="1">
      <c r="A149" s="55" t="s">
        <v>15</v>
      </c>
      <c r="B149" s="43"/>
      <c r="C149" s="80">
        <f t="shared" si="64"/>
        <v>4813</v>
      </c>
      <c r="D149" s="80">
        <f t="shared" si="64"/>
        <v>6370</v>
      </c>
      <c r="E149" s="80">
        <f t="shared" si="64"/>
        <v>7068</v>
      </c>
      <c r="F149" s="80">
        <f t="shared" si="64"/>
        <v>7068</v>
      </c>
      <c r="G149" s="19"/>
      <c r="H149"/>
      <c r="I149"/>
    </row>
    <row r="150" spans="1:9" ht="24.75" customHeight="1">
      <c r="A150" s="56" t="s">
        <v>16</v>
      </c>
      <c r="B150" s="43">
        <v>10</v>
      </c>
      <c r="C150" s="80">
        <f t="shared" si="64"/>
        <v>4589</v>
      </c>
      <c r="D150" s="80">
        <f t="shared" si="64"/>
        <v>6082</v>
      </c>
      <c r="E150" s="80">
        <f t="shared" si="64"/>
        <v>6680</v>
      </c>
      <c r="F150" s="80">
        <f t="shared" si="64"/>
        <v>6680</v>
      </c>
      <c r="G150" s="19"/>
      <c r="H150"/>
      <c r="I150"/>
    </row>
    <row r="151" spans="1:9" ht="26.25" customHeight="1">
      <c r="A151" s="56" t="s">
        <v>17</v>
      </c>
      <c r="B151" s="43">
        <v>20</v>
      </c>
      <c r="C151" s="80">
        <f t="shared" si="64"/>
        <v>224</v>
      </c>
      <c r="D151" s="80">
        <f t="shared" si="64"/>
        <v>288</v>
      </c>
      <c r="E151" s="80">
        <f t="shared" si="64"/>
        <v>388</v>
      </c>
      <c r="F151" s="80">
        <f t="shared" si="64"/>
        <v>388</v>
      </c>
      <c r="G151" s="19"/>
      <c r="H151"/>
      <c r="I151"/>
    </row>
    <row r="152" spans="1:9" ht="30.75" customHeight="1">
      <c r="A152" s="50" t="s">
        <v>60</v>
      </c>
      <c r="B152" s="51">
        <v>66.099999999999994</v>
      </c>
      <c r="C152" s="94">
        <f>C153</f>
        <v>1110</v>
      </c>
      <c r="D152" s="98">
        <f>D153</f>
        <v>1350</v>
      </c>
      <c r="E152" s="98">
        <f t="shared" ref="E152:F152" si="65">E153</f>
        <v>1350</v>
      </c>
      <c r="F152" s="98">
        <f t="shared" si="65"/>
        <v>1350</v>
      </c>
      <c r="G152" s="19"/>
      <c r="H152"/>
      <c r="I152"/>
    </row>
    <row r="153" spans="1:9" ht="27.75" customHeight="1">
      <c r="A153" s="34" t="s">
        <v>15</v>
      </c>
      <c r="B153" s="27"/>
      <c r="C153" s="84">
        <f>C154+C155</f>
        <v>1110</v>
      </c>
      <c r="D153" s="77">
        <f>D154+D155</f>
        <v>1350</v>
      </c>
      <c r="E153" s="77">
        <f t="shared" ref="E153:F153" si="66">E154+E155</f>
        <v>1350</v>
      </c>
      <c r="F153" s="77">
        <f t="shared" si="66"/>
        <v>1350</v>
      </c>
      <c r="G153" s="19"/>
      <c r="H153"/>
      <c r="I153"/>
    </row>
    <row r="154" spans="1:9" ht="26.25" customHeight="1">
      <c r="A154" s="28" t="s">
        <v>16</v>
      </c>
      <c r="B154" s="27">
        <v>10</v>
      </c>
      <c r="C154" s="77">
        <v>1070</v>
      </c>
      <c r="D154" s="77">
        <v>1300</v>
      </c>
      <c r="E154" s="77">
        <v>1300</v>
      </c>
      <c r="F154" s="77">
        <v>1300</v>
      </c>
      <c r="G154" s="19"/>
      <c r="H154"/>
      <c r="I154"/>
    </row>
    <row r="155" spans="1:9" ht="23.25" customHeight="1">
      <c r="A155" s="28" t="s">
        <v>17</v>
      </c>
      <c r="B155" s="27">
        <v>20</v>
      </c>
      <c r="C155" s="77">
        <v>40</v>
      </c>
      <c r="D155" s="77">
        <v>50</v>
      </c>
      <c r="E155" s="77">
        <v>50</v>
      </c>
      <c r="F155" s="77">
        <v>50</v>
      </c>
      <c r="G155" s="19"/>
      <c r="H155"/>
      <c r="I155"/>
    </row>
    <row r="156" spans="1:9" ht="34.5" customHeight="1">
      <c r="A156" s="50" t="s">
        <v>61</v>
      </c>
      <c r="B156" s="51">
        <v>66.099999999999994</v>
      </c>
      <c r="C156" s="94">
        <f>C157</f>
        <v>485</v>
      </c>
      <c r="D156" s="98">
        <f>D157</f>
        <v>533</v>
      </c>
      <c r="E156" s="98">
        <f t="shared" ref="E156:F156" si="67">E157</f>
        <v>1231</v>
      </c>
      <c r="F156" s="98">
        <f t="shared" si="67"/>
        <v>1231</v>
      </c>
      <c r="G156" s="19"/>
      <c r="H156"/>
      <c r="I156"/>
    </row>
    <row r="157" spans="1:9" ht="30" customHeight="1">
      <c r="A157" s="34" t="s">
        <v>15</v>
      </c>
      <c r="B157" s="27"/>
      <c r="C157" s="84">
        <f>C158+C159</f>
        <v>485</v>
      </c>
      <c r="D157" s="77">
        <f>D158+D159</f>
        <v>533</v>
      </c>
      <c r="E157" s="77">
        <f t="shared" ref="E157:F157" si="68">E158+E159</f>
        <v>1231</v>
      </c>
      <c r="F157" s="77">
        <f t="shared" si="68"/>
        <v>1231</v>
      </c>
      <c r="G157" s="19"/>
      <c r="H157"/>
      <c r="I157"/>
    </row>
    <row r="158" spans="1:9" ht="24" customHeight="1">
      <c r="A158" s="28" t="s">
        <v>16</v>
      </c>
      <c r="B158" s="27">
        <v>10</v>
      </c>
      <c r="C158" s="77">
        <v>470</v>
      </c>
      <c r="D158" s="77">
        <v>513</v>
      </c>
      <c r="E158" s="77">
        <v>1111</v>
      </c>
      <c r="F158" s="77">
        <v>1111</v>
      </c>
      <c r="G158" s="19"/>
      <c r="H158"/>
      <c r="I158"/>
    </row>
    <row r="159" spans="1:9" ht="24" customHeight="1">
      <c r="A159" s="28" t="s">
        <v>17</v>
      </c>
      <c r="B159" s="27">
        <v>20</v>
      </c>
      <c r="C159" s="77">
        <v>15</v>
      </c>
      <c r="D159" s="77">
        <v>20</v>
      </c>
      <c r="E159" s="77">
        <v>120</v>
      </c>
      <c r="F159" s="77">
        <v>120</v>
      </c>
      <c r="G159" s="19"/>
      <c r="H159"/>
      <c r="I159"/>
    </row>
    <row r="160" spans="1:9" ht="29.25" customHeight="1">
      <c r="A160" s="50" t="s">
        <v>62</v>
      </c>
      <c r="B160" s="51">
        <v>66.099999999999994</v>
      </c>
      <c r="C160" s="94">
        <f>C161</f>
        <v>1807</v>
      </c>
      <c r="D160" s="98">
        <f>D161</f>
        <v>2625</v>
      </c>
      <c r="E160" s="98">
        <f t="shared" ref="E160:F160" si="69">E161</f>
        <v>2625</v>
      </c>
      <c r="F160" s="98">
        <f t="shared" si="69"/>
        <v>2625</v>
      </c>
      <c r="G160" s="19"/>
      <c r="H160"/>
      <c r="I160"/>
    </row>
    <row r="161" spans="1:9" ht="28.5" customHeight="1">
      <c r="A161" s="34" t="s">
        <v>15</v>
      </c>
      <c r="B161" s="27"/>
      <c r="C161" s="84">
        <f>C162+C163</f>
        <v>1807</v>
      </c>
      <c r="D161" s="77">
        <f>D162+D163</f>
        <v>2625</v>
      </c>
      <c r="E161" s="77">
        <f t="shared" ref="E161:F161" si="70">E162+E163</f>
        <v>2625</v>
      </c>
      <c r="F161" s="77">
        <f t="shared" si="70"/>
        <v>2625</v>
      </c>
      <c r="G161" s="19"/>
      <c r="H161"/>
      <c r="I161"/>
    </row>
    <row r="162" spans="1:9" ht="26.25" customHeight="1">
      <c r="A162" s="28" t="s">
        <v>16</v>
      </c>
      <c r="B162" s="27">
        <v>10</v>
      </c>
      <c r="C162" s="77">
        <v>1672</v>
      </c>
      <c r="D162" s="77">
        <v>2455</v>
      </c>
      <c r="E162" s="77">
        <v>2455</v>
      </c>
      <c r="F162" s="77">
        <v>2455</v>
      </c>
      <c r="G162" s="19"/>
      <c r="H162"/>
      <c r="I162"/>
    </row>
    <row r="163" spans="1:9" ht="25.5" customHeight="1">
      <c r="A163" s="28" t="s">
        <v>17</v>
      </c>
      <c r="B163" s="27">
        <v>20</v>
      </c>
      <c r="C163" s="77">
        <v>135</v>
      </c>
      <c r="D163" s="77">
        <v>170</v>
      </c>
      <c r="E163" s="77">
        <v>170</v>
      </c>
      <c r="F163" s="77">
        <v>170</v>
      </c>
      <c r="G163" s="19"/>
      <c r="H163"/>
      <c r="I163"/>
    </row>
    <row r="164" spans="1:9" ht="27.75" customHeight="1">
      <c r="A164" s="57" t="s">
        <v>63</v>
      </c>
      <c r="B164" s="51">
        <v>66.099999999999994</v>
      </c>
      <c r="C164" s="94">
        <f>C165</f>
        <v>716</v>
      </c>
      <c r="D164" s="98">
        <f>D165</f>
        <v>948</v>
      </c>
      <c r="E164" s="98">
        <f t="shared" ref="E164:F164" si="71">E165</f>
        <v>948</v>
      </c>
      <c r="F164" s="98">
        <f t="shared" si="71"/>
        <v>948</v>
      </c>
      <c r="G164" s="19"/>
      <c r="H164"/>
      <c r="I164"/>
    </row>
    <row r="165" spans="1:9" ht="26.25" customHeight="1">
      <c r="A165" s="34" t="s">
        <v>15</v>
      </c>
      <c r="B165" s="35"/>
      <c r="C165" s="84">
        <f>C166+C167</f>
        <v>716</v>
      </c>
      <c r="D165" s="77">
        <f>D166+D167</f>
        <v>948</v>
      </c>
      <c r="E165" s="77">
        <f t="shared" ref="E165:F165" si="72">E166+E167</f>
        <v>948</v>
      </c>
      <c r="F165" s="77">
        <f t="shared" si="72"/>
        <v>948</v>
      </c>
      <c r="G165" s="19"/>
      <c r="H165"/>
      <c r="I165"/>
    </row>
    <row r="166" spans="1:9" ht="23.25" customHeight="1">
      <c r="A166" s="28" t="s">
        <v>16</v>
      </c>
      <c r="B166" s="27">
        <v>10</v>
      </c>
      <c r="C166" s="77">
        <v>695</v>
      </c>
      <c r="D166" s="77">
        <v>918</v>
      </c>
      <c r="E166" s="77">
        <v>918</v>
      </c>
      <c r="F166" s="77">
        <v>918</v>
      </c>
      <c r="G166" s="19"/>
      <c r="H166"/>
      <c r="I166"/>
    </row>
    <row r="167" spans="1:9" ht="27" customHeight="1">
      <c r="A167" s="28" t="s">
        <v>17</v>
      </c>
      <c r="B167" s="27">
        <v>20</v>
      </c>
      <c r="C167" s="77">
        <v>21</v>
      </c>
      <c r="D167" s="77">
        <v>30</v>
      </c>
      <c r="E167" s="77">
        <v>30</v>
      </c>
      <c r="F167" s="77">
        <v>30</v>
      </c>
      <c r="G167" s="19"/>
      <c r="H167"/>
      <c r="I167"/>
    </row>
    <row r="168" spans="1:9" ht="27" customHeight="1">
      <c r="A168" s="57" t="s">
        <v>64</v>
      </c>
      <c r="B168" s="51">
        <v>66.099999999999994</v>
      </c>
      <c r="C168" s="94">
        <f>C169</f>
        <v>695</v>
      </c>
      <c r="D168" s="98">
        <f>D169</f>
        <v>914</v>
      </c>
      <c r="E168" s="98">
        <f t="shared" ref="E168:F168" si="73">E169</f>
        <v>914</v>
      </c>
      <c r="F168" s="98">
        <f t="shared" si="73"/>
        <v>914</v>
      </c>
      <c r="G168" s="19"/>
      <c r="H168"/>
      <c r="I168"/>
    </row>
    <row r="169" spans="1:9" ht="27" customHeight="1">
      <c r="A169" s="34" t="s">
        <v>15</v>
      </c>
      <c r="B169" s="35"/>
      <c r="C169" s="84">
        <f>C170+C171</f>
        <v>695</v>
      </c>
      <c r="D169" s="77">
        <f>D170+D171</f>
        <v>914</v>
      </c>
      <c r="E169" s="77">
        <f t="shared" ref="E169:F169" si="74">E170+E171</f>
        <v>914</v>
      </c>
      <c r="F169" s="77">
        <f t="shared" si="74"/>
        <v>914</v>
      </c>
      <c r="G169" s="19"/>
      <c r="H169"/>
      <c r="I169"/>
    </row>
    <row r="170" spans="1:9" ht="26.25" customHeight="1">
      <c r="A170" s="28" t="s">
        <v>16</v>
      </c>
      <c r="B170" s="27">
        <v>10</v>
      </c>
      <c r="C170" s="77">
        <v>682</v>
      </c>
      <c r="D170" s="77">
        <v>896</v>
      </c>
      <c r="E170" s="77">
        <v>896</v>
      </c>
      <c r="F170" s="77">
        <v>896</v>
      </c>
      <c r="G170" s="19"/>
      <c r="H170"/>
      <c r="I170"/>
    </row>
    <row r="171" spans="1:9" ht="27.75" customHeight="1">
      <c r="A171" s="28" t="s">
        <v>17</v>
      </c>
      <c r="B171" s="27">
        <v>20</v>
      </c>
      <c r="C171" s="77">
        <v>13</v>
      </c>
      <c r="D171" s="77">
        <v>18</v>
      </c>
      <c r="E171" s="77">
        <v>18</v>
      </c>
      <c r="F171" s="77">
        <v>18</v>
      </c>
      <c r="G171" s="19"/>
      <c r="H171"/>
      <c r="I171"/>
    </row>
    <row r="172" spans="1:9" ht="27.75" customHeight="1">
      <c r="A172" s="58" t="s">
        <v>23</v>
      </c>
      <c r="B172" s="40" t="s">
        <v>24</v>
      </c>
      <c r="C172" s="79">
        <f t="shared" ref="C172:F175" si="75">C180+C188+C194+C199+C204+C208+C212</f>
        <v>37878</v>
      </c>
      <c r="D172" s="79">
        <f t="shared" si="75"/>
        <v>37894</v>
      </c>
      <c r="E172" s="79">
        <f t="shared" si="75"/>
        <v>38011</v>
      </c>
      <c r="F172" s="79">
        <f t="shared" si="75"/>
        <v>38085</v>
      </c>
      <c r="G172" s="15"/>
      <c r="H172"/>
      <c r="I172"/>
    </row>
    <row r="173" spans="1:9" ht="27" customHeight="1">
      <c r="A173" s="39" t="s">
        <v>15</v>
      </c>
      <c r="B173" s="40"/>
      <c r="C173" s="79">
        <f t="shared" si="75"/>
        <v>37660</v>
      </c>
      <c r="D173" s="79">
        <f t="shared" si="75"/>
        <v>37774</v>
      </c>
      <c r="E173" s="79">
        <f t="shared" si="75"/>
        <v>37891</v>
      </c>
      <c r="F173" s="79">
        <f t="shared" si="75"/>
        <v>37965</v>
      </c>
      <c r="G173" s="15"/>
      <c r="H173"/>
      <c r="I173"/>
    </row>
    <row r="174" spans="1:9" ht="24" customHeight="1">
      <c r="A174" s="49" t="s">
        <v>16</v>
      </c>
      <c r="B174" s="40">
        <v>10</v>
      </c>
      <c r="C174" s="79">
        <f t="shared" si="75"/>
        <v>26474</v>
      </c>
      <c r="D174" s="79">
        <f t="shared" si="75"/>
        <v>26514</v>
      </c>
      <c r="E174" s="79">
        <f t="shared" si="75"/>
        <v>26514</v>
      </c>
      <c r="F174" s="79">
        <f t="shared" si="75"/>
        <v>26514</v>
      </c>
      <c r="G174" s="15"/>
      <c r="H174"/>
      <c r="I174"/>
    </row>
    <row r="175" spans="1:9" ht="24" customHeight="1">
      <c r="A175" s="49" t="s">
        <v>17</v>
      </c>
      <c r="B175" s="40">
        <v>20</v>
      </c>
      <c r="C175" s="79">
        <f t="shared" si="75"/>
        <v>10956</v>
      </c>
      <c r="D175" s="79">
        <f t="shared" si="75"/>
        <v>11030</v>
      </c>
      <c r="E175" s="79">
        <f t="shared" si="75"/>
        <v>11147</v>
      </c>
      <c r="F175" s="79">
        <f t="shared" si="75"/>
        <v>11221</v>
      </c>
      <c r="G175" s="15"/>
      <c r="H175"/>
      <c r="I175"/>
    </row>
    <row r="176" spans="1:9" ht="24" customHeight="1">
      <c r="A176" s="139" t="s">
        <v>84</v>
      </c>
      <c r="B176" s="140">
        <v>59</v>
      </c>
      <c r="C176" s="79">
        <f>C184+C198+C203</f>
        <v>230</v>
      </c>
      <c r="D176" s="79">
        <f>D184+D198+D203</f>
        <v>230</v>
      </c>
      <c r="E176" s="79">
        <f>E184+E198+E203</f>
        <v>230</v>
      </c>
      <c r="F176" s="79">
        <f>F184+F198+F203</f>
        <v>230</v>
      </c>
      <c r="G176" s="15"/>
      <c r="H176"/>
      <c r="I176"/>
    </row>
    <row r="177" spans="1:9" ht="24" customHeight="1">
      <c r="A177" s="49" t="s">
        <v>18</v>
      </c>
      <c r="B177" s="40"/>
      <c r="C177" s="79">
        <f>C185+C192</f>
        <v>218</v>
      </c>
      <c r="D177" s="79">
        <f>D185+D192</f>
        <v>120</v>
      </c>
      <c r="E177" s="79">
        <f>E185+E192</f>
        <v>120</v>
      </c>
      <c r="F177" s="79">
        <f>F185+F192</f>
        <v>120</v>
      </c>
      <c r="G177" s="15"/>
      <c r="H177"/>
      <c r="I177"/>
    </row>
    <row r="178" spans="1:9" ht="24" customHeight="1">
      <c r="A178" s="139" t="s">
        <v>97</v>
      </c>
      <c r="B178" s="140" t="s">
        <v>103</v>
      </c>
      <c r="C178" s="79">
        <f>C187</f>
        <v>61</v>
      </c>
      <c r="D178" s="79">
        <f>D187</f>
        <v>0</v>
      </c>
      <c r="E178" s="79">
        <f>E187</f>
        <v>0</v>
      </c>
      <c r="F178" s="79">
        <f>F187</f>
        <v>0</v>
      </c>
      <c r="G178" s="15"/>
      <c r="H178"/>
      <c r="I178"/>
    </row>
    <row r="179" spans="1:9" ht="24.75" customHeight="1">
      <c r="A179" s="49" t="s">
        <v>19</v>
      </c>
      <c r="B179" s="40">
        <v>70</v>
      </c>
      <c r="C179" s="79">
        <f>C193</f>
        <v>157</v>
      </c>
      <c r="D179" s="79">
        <f t="shared" ref="D179:F179" si="76">D193</f>
        <v>120</v>
      </c>
      <c r="E179" s="79">
        <f t="shared" si="76"/>
        <v>120</v>
      </c>
      <c r="F179" s="79">
        <f t="shared" si="76"/>
        <v>120</v>
      </c>
      <c r="G179" s="15"/>
      <c r="H179"/>
      <c r="I179"/>
    </row>
    <row r="180" spans="1:9" s="1" customFormat="1" ht="33" customHeight="1">
      <c r="A180" s="127" t="s">
        <v>69</v>
      </c>
      <c r="B180" s="128" t="s">
        <v>24</v>
      </c>
      <c r="C180" s="129">
        <f>C181+C185</f>
        <v>5464</v>
      </c>
      <c r="D180" s="129">
        <f t="shared" ref="D180:F180" si="77">D181+D185</f>
        <v>5455</v>
      </c>
      <c r="E180" s="129">
        <f t="shared" si="77"/>
        <v>5460</v>
      </c>
      <c r="F180" s="129">
        <f t="shared" si="77"/>
        <v>5460</v>
      </c>
      <c r="G180" s="122"/>
    </row>
    <row r="181" spans="1:9" s="1" customFormat="1" ht="21" customHeight="1">
      <c r="A181" s="112" t="s">
        <v>15</v>
      </c>
      <c r="B181" s="113"/>
      <c r="C181" s="130">
        <f>C182+C183+C184</f>
        <v>5403</v>
      </c>
      <c r="D181" s="130">
        <f t="shared" ref="D181:F181" si="78">D182+D183+D184</f>
        <v>5455</v>
      </c>
      <c r="E181" s="130">
        <f t="shared" si="78"/>
        <v>5460</v>
      </c>
      <c r="F181" s="130">
        <f t="shared" si="78"/>
        <v>5460</v>
      </c>
      <c r="G181" s="122"/>
    </row>
    <row r="182" spans="1:9" s="1" customFormat="1" ht="23.25" customHeight="1">
      <c r="A182" s="114" t="s">
        <v>16</v>
      </c>
      <c r="B182" s="115">
        <v>10</v>
      </c>
      <c r="C182" s="131">
        <v>4460</v>
      </c>
      <c r="D182" s="131">
        <v>4500</v>
      </c>
      <c r="E182" s="131">
        <v>4500</v>
      </c>
      <c r="F182" s="131">
        <v>4500</v>
      </c>
      <c r="G182" s="122"/>
    </row>
    <row r="183" spans="1:9" s="1" customFormat="1" ht="26.25" customHeight="1">
      <c r="A183" s="114" t="s">
        <v>17</v>
      </c>
      <c r="B183" s="115">
        <v>20</v>
      </c>
      <c r="C183" s="97">
        <f>900+28</f>
        <v>928</v>
      </c>
      <c r="D183" s="104">
        <f>40+900</f>
        <v>940</v>
      </c>
      <c r="E183" s="104">
        <f>45+900</f>
        <v>945</v>
      </c>
      <c r="F183" s="104">
        <f>45+900</f>
        <v>945</v>
      </c>
      <c r="G183" s="123"/>
    </row>
    <row r="184" spans="1:9" s="1" customFormat="1" ht="25.5" customHeight="1">
      <c r="A184" s="62" t="s">
        <v>84</v>
      </c>
      <c r="B184" s="60">
        <v>59</v>
      </c>
      <c r="C184" s="97">
        <v>15</v>
      </c>
      <c r="D184" s="104">
        <v>15</v>
      </c>
      <c r="E184" s="104">
        <v>15</v>
      </c>
      <c r="F184" s="104">
        <v>15</v>
      </c>
      <c r="G184" s="123"/>
    </row>
    <row r="185" spans="1:9" s="1" customFormat="1" ht="25.5" customHeight="1">
      <c r="A185" s="114" t="s">
        <v>18</v>
      </c>
      <c r="B185" s="115"/>
      <c r="C185" s="132">
        <f>C186</f>
        <v>61</v>
      </c>
      <c r="D185" s="132">
        <f t="shared" ref="D185:F186" si="79">D186</f>
        <v>0</v>
      </c>
      <c r="E185" s="132">
        <f t="shared" si="79"/>
        <v>0</v>
      </c>
      <c r="F185" s="132">
        <f t="shared" si="79"/>
        <v>0</v>
      </c>
      <c r="G185" s="122"/>
    </row>
    <row r="186" spans="1:9" s="1" customFormat="1" ht="23.25" customHeight="1">
      <c r="A186" s="133" t="s">
        <v>68</v>
      </c>
      <c r="B186" s="115"/>
      <c r="C186" s="97">
        <f>C187</f>
        <v>61</v>
      </c>
      <c r="D186" s="97">
        <f t="shared" si="79"/>
        <v>0</v>
      </c>
      <c r="E186" s="97">
        <f t="shared" si="79"/>
        <v>0</v>
      </c>
      <c r="F186" s="97">
        <f t="shared" si="79"/>
        <v>0</v>
      </c>
      <c r="G186" s="122"/>
    </row>
    <row r="187" spans="1:9" s="1" customFormat="1" ht="21" customHeight="1">
      <c r="A187" s="114" t="s">
        <v>97</v>
      </c>
      <c r="B187" s="115" t="s">
        <v>103</v>
      </c>
      <c r="C187" s="119">
        <v>61</v>
      </c>
      <c r="D187" s="97">
        <v>0</v>
      </c>
      <c r="E187" s="97">
        <v>0</v>
      </c>
      <c r="F187" s="97">
        <v>0</v>
      </c>
      <c r="G187" s="122"/>
    </row>
    <row r="188" spans="1:9" s="1" customFormat="1" ht="27.75" customHeight="1">
      <c r="A188" s="134" t="s">
        <v>54</v>
      </c>
      <c r="B188" s="128" t="s">
        <v>24</v>
      </c>
      <c r="C188" s="135">
        <f>C189+C192</f>
        <v>5970</v>
      </c>
      <c r="D188" s="135">
        <f t="shared" ref="D188:F188" si="80">D189+D192</f>
        <v>5920</v>
      </c>
      <c r="E188" s="135">
        <f t="shared" si="80"/>
        <v>5920</v>
      </c>
      <c r="F188" s="135">
        <f t="shared" si="80"/>
        <v>5920</v>
      </c>
      <c r="G188" s="120"/>
    </row>
    <row r="189" spans="1:9" s="1" customFormat="1" ht="26.25" customHeight="1">
      <c r="A189" s="112" t="s">
        <v>15</v>
      </c>
      <c r="B189" s="113"/>
      <c r="C189" s="136">
        <f>C190+C191</f>
        <v>5813</v>
      </c>
      <c r="D189" s="136">
        <f>D190+D191</f>
        <v>5800</v>
      </c>
      <c r="E189" s="136">
        <f t="shared" ref="E189:F189" si="81">E190+E191</f>
        <v>5800</v>
      </c>
      <c r="F189" s="136">
        <f t="shared" si="81"/>
        <v>5800</v>
      </c>
      <c r="G189" s="120"/>
    </row>
    <row r="190" spans="1:9" s="1" customFormat="1" ht="26.25" customHeight="1">
      <c r="A190" s="114" t="s">
        <v>16</v>
      </c>
      <c r="B190" s="115">
        <v>10</v>
      </c>
      <c r="C190" s="137">
        <v>3400</v>
      </c>
      <c r="D190" s="137">
        <v>3400</v>
      </c>
      <c r="E190" s="137">
        <v>3400</v>
      </c>
      <c r="F190" s="137">
        <v>3400</v>
      </c>
      <c r="G190" s="120"/>
    </row>
    <row r="191" spans="1:9" s="1" customFormat="1" ht="23.25" customHeight="1">
      <c r="A191" s="114" t="s">
        <v>17</v>
      </c>
      <c r="B191" s="115">
        <v>20</v>
      </c>
      <c r="C191" s="97">
        <f>2000+413</f>
        <v>2413</v>
      </c>
      <c r="D191" s="104">
        <f>400+2000</f>
        <v>2400</v>
      </c>
      <c r="E191" s="104">
        <f>400+2000</f>
        <v>2400</v>
      </c>
      <c r="F191" s="104">
        <f>400+2000</f>
        <v>2400</v>
      </c>
      <c r="G191" s="121"/>
    </row>
    <row r="192" spans="1:9" s="1" customFormat="1" ht="24.75" customHeight="1">
      <c r="A192" s="114" t="s">
        <v>18</v>
      </c>
      <c r="B192" s="115"/>
      <c r="C192" s="132">
        <f>C193</f>
        <v>157</v>
      </c>
      <c r="D192" s="132">
        <f t="shared" ref="D192:F192" si="82">D193</f>
        <v>120</v>
      </c>
      <c r="E192" s="132">
        <f t="shared" si="82"/>
        <v>120</v>
      </c>
      <c r="F192" s="132">
        <f t="shared" si="82"/>
        <v>120</v>
      </c>
      <c r="G192" s="121"/>
    </row>
    <row r="193" spans="1:9" s="1" customFormat="1" ht="24.75" customHeight="1">
      <c r="A193" s="114" t="s">
        <v>19</v>
      </c>
      <c r="B193" s="115">
        <v>70</v>
      </c>
      <c r="C193" s="97">
        <v>157</v>
      </c>
      <c r="D193" s="104">
        <v>120</v>
      </c>
      <c r="E193" s="104">
        <v>120</v>
      </c>
      <c r="F193" s="104">
        <v>120</v>
      </c>
      <c r="G193" s="121"/>
    </row>
    <row r="194" spans="1:9" ht="29.25" customHeight="1">
      <c r="A194" s="50" t="s">
        <v>32</v>
      </c>
      <c r="B194" s="59" t="s">
        <v>24</v>
      </c>
      <c r="C194" s="85">
        <f>C195</f>
        <v>6765</v>
      </c>
      <c r="D194" s="85">
        <f t="shared" ref="D194:F194" si="83">D195</f>
        <v>6765</v>
      </c>
      <c r="E194" s="85">
        <f t="shared" si="83"/>
        <v>6765</v>
      </c>
      <c r="F194" s="85">
        <f t="shared" si="83"/>
        <v>6765</v>
      </c>
      <c r="G194" s="7"/>
      <c r="H194"/>
      <c r="I194"/>
    </row>
    <row r="195" spans="1:9" ht="24.75" customHeight="1">
      <c r="A195" s="34" t="s">
        <v>15</v>
      </c>
      <c r="B195" s="35"/>
      <c r="C195" s="86">
        <f>C196+C197+C198</f>
        <v>6765</v>
      </c>
      <c r="D195" s="86">
        <f t="shared" ref="D195:F195" si="84">D196+D197+D198</f>
        <v>6765</v>
      </c>
      <c r="E195" s="86">
        <f t="shared" si="84"/>
        <v>6765</v>
      </c>
      <c r="F195" s="86">
        <f t="shared" si="84"/>
        <v>6765</v>
      </c>
      <c r="G195" s="7"/>
      <c r="H195"/>
      <c r="I195"/>
    </row>
    <row r="196" spans="1:9" ht="24.75" customHeight="1">
      <c r="A196" s="28" t="s">
        <v>16</v>
      </c>
      <c r="B196" s="27">
        <v>10</v>
      </c>
      <c r="C196" s="88">
        <v>4200</v>
      </c>
      <c r="D196" s="88">
        <v>4200</v>
      </c>
      <c r="E196" s="88">
        <v>4200</v>
      </c>
      <c r="F196" s="88">
        <v>4200</v>
      </c>
      <c r="G196" s="7"/>
      <c r="H196"/>
      <c r="I196"/>
    </row>
    <row r="197" spans="1:9" ht="26.25" customHeight="1">
      <c r="A197" s="28" t="s">
        <v>17</v>
      </c>
      <c r="B197" s="27">
        <v>20</v>
      </c>
      <c r="C197" s="77">
        <f>2300+200</f>
        <v>2500</v>
      </c>
      <c r="D197" s="103">
        <f>200+2300</f>
        <v>2500</v>
      </c>
      <c r="E197" s="103">
        <f>200+2300</f>
        <v>2500</v>
      </c>
      <c r="F197" s="103">
        <f>200+2300</f>
        <v>2500</v>
      </c>
      <c r="G197" s="8"/>
      <c r="H197"/>
      <c r="I197"/>
    </row>
    <row r="198" spans="1:9" ht="26.25" customHeight="1">
      <c r="A198" s="62" t="s">
        <v>84</v>
      </c>
      <c r="B198" s="60">
        <v>59</v>
      </c>
      <c r="C198" s="77">
        <v>65</v>
      </c>
      <c r="D198" s="103">
        <v>65</v>
      </c>
      <c r="E198" s="103">
        <v>65</v>
      </c>
      <c r="F198" s="103">
        <v>65</v>
      </c>
      <c r="G198" s="8"/>
      <c r="H198"/>
      <c r="I198"/>
    </row>
    <row r="199" spans="1:9" ht="32.25" customHeight="1">
      <c r="A199" s="50" t="s">
        <v>33</v>
      </c>
      <c r="B199" s="51">
        <v>67.099999999999994</v>
      </c>
      <c r="C199" s="85">
        <f>C200</f>
        <v>11550</v>
      </c>
      <c r="D199" s="85">
        <f t="shared" ref="D199:F199" si="85">D200</f>
        <v>11570</v>
      </c>
      <c r="E199" s="85">
        <f t="shared" si="85"/>
        <v>11592</v>
      </c>
      <c r="F199" s="85">
        <f t="shared" si="85"/>
        <v>11616</v>
      </c>
      <c r="G199" s="7"/>
      <c r="H199"/>
      <c r="I199"/>
    </row>
    <row r="200" spans="1:9" ht="26.25" customHeight="1">
      <c r="A200" s="34" t="s">
        <v>15</v>
      </c>
      <c r="B200" s="35"/>
      <c r="C200" s="86">
        <f>C201+C202+C203</f>
        <v>11550</v>
      </c>
      <c r="D200" s="86">
        <f t="shared" ref="D200:F200" si="86">D201+D202+D203</f>
        <v>11570</v>
      </c>
      <c r="E200" s="86">
        <f t="shared" si="86"/>
        <v>11592</v>
      </c>
      <c r="F200" s="86">
        <f t="shared" si="86"/>
        <v>11616</v>
      </c>
      <c r="G200" s="7"/>
      <c r="H200"/>
      <c r="I200"/>
    </row>
    <row r="201" spans="1:9" ht="25.5" customHeight="1">
      <c r="A201" s="28" t="s">
        <v>16</v>
      </c>
      <c r="B201" s="27">
        <v>10</v>
      </c>
      <c r="C201" s="88">
        <v>9000</v>
      </c>
      <c r="D201" s="88">
        <v>9000</v>
      </c>
      <c r="E201" s="88">
        <v>9000</v>
      </c>
      <c r="F201" s="88">
        <v>9000</v>
      </c>
      <c r="G201" s="7"/>
      <c r="H201"/>
      <c r="I201"/>
    </row>
    <row r="202" spans="1:9" ht="25.5" customHeight="1">
      <c r="A202" s="28" t="s">
        <v>17</v>
      </c>
      <c r="B202" s="27">
        <v>20</v>
      </c>
      <c r="C202" s="77">
        <f>2200+200</f>
        <v>2400</v>
      </c>
      <c r="D202" s="103">
        <f>220+2200</f>
        <v>2420</v>
      </c>
      <c r="E202" s="103">
        <f>242+2200</f>
        <v>2442</v>
      </c>
      <c r="F202" s="103">
        <f>266+2200</f>
        <v>2466</v>
      </c>
      <c r="G202" s="8"/>
      <c r="H202"/>
      <c r="I202"/>
    </row>
    <row r="203" spans="1:9" ht="27" customHeight="1">
      <c r="A203" s="62" t="s">
        <v>84</v>
      </c>
      <c r="B203" s="60">
        <v>59</v>
      </c>
      <c r="C203" s="77">
        <v>150</v>
      </c>
      <c r="D203" s="103">
        <v>150</v>
      </c>
      <c r="E203" s="103">
        <v>150</v>
      </c>
      <c r="F203" s="103">
        <v>150</v>
      </c>
      <c r="G203" s="8"/>
      <c r="H203"/>
      <c r="I203"/>
    </row>
    <row r="204" spans="1:9" s="3" customFormat="1" ht="30" customHeight="1">
      <c r="A204" s="57" t="s">
        <v>86</v>
      </c>
      <c r="B204" s="51">
        <v>67.099999999999994</v>
      </c>
      <c r="C204" s="90">
        <f>C205</f>
        <v>2650</v>
      </c>
      <c r="D204" s="90">
        <f t="shared" ref="D204:F204" si="87">D205</f>
        <v>2660</v>
      </c>
      <c r="E204" s="90">
        <f t="shared" si="87"/>
        <v>2700</v>
      </c>
      <c r="F204" s="90">
        <f t="shared" si="87"/>
        <v>2700</v>
      </c>
      <c r="G204" s="7"/>
    </row>
    <row r="205" spans="1:9" s="3" customFormat="1" ht="26.25" customHeight="1">
      <c r="A205" s="61" t="s">
        <v>15</v>
      </c>
      <c r="B205" s="60"/>
      <c r="C205" s="89">
        <f>C206+C207</f>
        <v>2650</v>
      </c>
      <c r="D205" s="89">
        <f>D206+D207</f>
        <v>2660</v>
      </c>
      <c r="E205" s="89">
        <f t="shared" ref="E205:F205" si="88">E206+E207</f>
        <v>2700</v>
      </c>
      <c r="F205" s="89">
        <f t="shared" si="88"/>
        <v>2700</v>
      </c>
      <c r="G205" s="7"/>
    </row>
    <row r="206" spans="1:9" s="3" customFormat="1" ht="27.75" customHeight="1">
      <c r="A206" s="28" t="s">
        <v>16</v>
      </c>
      <c r="B206" s="27">
        <v>10</v>
      </c>
      <c r="C206" s="91">
        <v>1500</v>
      </c>
      <c r="D206" s="91">
        <v>1500</v>
      </c>
      <c r="E206" s="91">
        <v>1500</v>
      </c>
      <c r="F206" s="91">
        <v>1500</v>
      </c>
      <c r="G206" s="7"/>
    </row>
    <row r="207" spans="1:9" s="3" customFormat="1" ht="26.25" customHeight="1">
      <c r="A207" s="62" t="s">
        <v>17</v>
      </c>
      <c r="B207" s="60">
        <v>20</v>
      </c>
      <c r="C207" s="77">
        <f>700+450</f>
        <v>1150</v>
      </c>
      <c r="D207" s="103">
        <f>460+700</f>
        <v>1160</v>
      </c>
      <c r="E207" s="103">
        <f>500+700</f>
        <v>1200</v>
      </c>
      <c r="F207" s="103">
        <f>500+700</f>
        <v>1200</v>
      </c>
      <c r="G207" s="8"/>
    </row>
    <row r="208" spans="1:9" ht="26.25" customHeight="1">
      <c r="A208" s="50" t="s">
        <v>78</v>
      </c>
      <c r="B208" s="51">
        <v>67.099999999999994</v>
      </c>
      <c r="C208" s="85">
        <f>C209</f>
        <v>4705</v>
      </c>
      <c r="D208" s="85">
        <f t="shared" ref="D208:F208" si="89">D209</f>
        <v>4750</v>
      </c>
      <c r="E208" s="85">
        <f t="shared" si="89"/>
        <v>4800</v>
      </c>
      <c r="F208" s="85">
        <f t="shared" si="89"/>
        <v>4850</v>
      </c>
      <c r="G208" s="7"/>
      <c r="H208"/>
      <c r="I208"/>
    </row>
    <row r="209" spans="1:9" ht="27" customHeight="1">
      <c r="A209" s="34" t="s">
        <v>15</v>
      </c>
      <c r="B209" s="35"/>
      <c r="C209" s="86">
        <f>C210+C211</f>
        <v>4705</v>
      </c>
      <c r="D209" s="86">
        <f>D210+D211</f>
        <v>4750</v>
      </c>
      <c r="E209" s="86">
        <f t="shared" ref="E209:F209" si="90">E210+E211</f>
        <v>4800</v>
      </c>
      <c r="F209" s="86">
        <f t="shared" si="90"/>
        <v>4850</v>
      </c>
      <c r="G209" s="7"/>
      <c r="H209"/>
      <c r="I209"/>
    </row>
    <row r="210" spans="1:9" ht="18.75" customHeight="1">
      <c r="A210" s="28" t="s">
        <v>16</v>
      </c>
      <c r="B210" s="27">
        <v>10</v>
      </c>
      <c r="C210" s="88">
        <v>3650</v>
      </c>
      <c r="D210" s="88">
        <v>3650</v>
      </c>
      <c r="E210" s="88">
        <v>3650</v>
      </c>
      <c r="F210" s="88">
        <v>3650</v>
      </c>
      <c r="G210" s="7"/>
      <c r="H210"/>
      <c r="I210"/>
    </row>
    <row r="211" spans="1:9" ht="21" customHeight="1">
      <c r="A211" s="28" t="s">
        <v>17</v>
      </c>
      <c r="B211" s="27">
        <v>20</v>
      </c>
      <c r="C211" s="77">
        <f>1000+55</f>
        <v>1055</v>
      </c>
      <c r="D211" s="103">
        <f>100+1000</f>
        <v>1100</v>
      </c>
      <c r="E211" s="103">
        <f>150+1000</f>
        <v>1150</v>
      </c>
      <c r="F211" s="103">
        <f>200+1000</f>
        <v>1200</v>
      </c>
      <c r="G211" s="8"/>
      <c r="H211"/>
      <c r="I211"/>
    </row>
    <row r="212" spans="1:9" ht="28.5" customHeight="1">
      <c r="A212" s="50" t="s">
        <v>92</v>
      </c>
      <c r="B212" s="51">
        <v>67.099999999999994</v>
      </c>
      <c r="C212" s="85">
        <f>C213</f>
        <v>774</v>
      </c>
      <c r="D212" s="85">
        <f t="shared" ref="D212:F212" si="91">D213</f>
        <v>774</v>
      </c>
      <c r="E212" s="85">
        <f t="shared" si="91"/>
        <v>774</v>
      </c>
      <c r="F212" s="85">
        <f t="shared" si="91"/>
        <v>774</v>
      </c>
      <c r="G212" s="7"/>
      <c r="H212"/>
      <c r="I212"/>
    </row>
    <row r="213" spans="1:9" ht="28.5" customHeight="1">
      <c r="A213" s="34" t="s">
        <v>15</v>
      </c>
      <c r="B213" s="35"/>
      <c r="C213" s="86">
        <f>C214+C215</f>
        <v>774</v>
      </c>
      <c r="D213" s="86">
        <f>D214+D215</f>
        <v>774</v>
      </c>
      <c r="E213" s="86">
        <f t="shared" ref="E213:F213" si="92">E214+E215</f>
        <v>774</v>
      </c>
      <c r="F213" s="86">
        <f t="shared" si="92"/>
        <v>774</v>
      </c>
      <c r="G213" s="7"/>
      <c r="H213"/>
      <c r="I213"/>
    </row>
    <row r="214" spans="1:9" ht="27" customHeight="1">
      <c r="A214" s="28" t="s">
        <v>16</v>
      </c>
      <c r="B214" s="27">
        <v>10</v>
      </c>
      <c r="C214" s="88">
        <v>264</v>
      </c>
      <c r="D214" s="88">
        <v>264</v>
      </c>
      <c r="E214" s="88">
        <v>264</v>
      </c>
      <c r="F214" s="88">
        <v>264</v>
      </c>
      <c r="G214" s="7"/>
      <c r="H214"/>
      <c r="I214"/>
    </row>
    <row r="215" spans="1:9" ht="25.5" customHeight="1">
      <c r="A215" s="28" t="s">
        <v>17</v>
      </c>
      <c r="B215" s="27">
        <v>20</v>
      </c>
      <c r="C215" s="77">
        <f>500+10</f>
        <v>510</v>
      </c>
      <c r="D215" s="103">
        <f>10+500</f>
        <v>510</v>
      </c>
      <c r="E215" s="103">
        <f>10+500</f>
        <v>510</v>
      </c>
      <c r="F215" s="103">
        <f>10+500</f>
        <v>510</v>
      </c>
      <c r="G215" s="8"/>
      <c r="H215"/>
      <c r="I215"/>
    </row>
    <row r="216" spans="1:9" ht="27" customHeight="1">
      <c r="A216" s="63" t="s">
        <v>25</v>
      </c>
      <c r="B216" s="64">
        <v>68.099999999999994</v>
      </c>
      <c r="C216" s="82">
        <f t="shared" ref="C216:F216" si="93">C223+C228</f>
        <v>14852</v>
      </c>
      <c r="D216" s="82">
        <f t="shared" si="93"/>
        <v>15074</v>
      </c>
      <c r="E216" s="82">
        <f t="shared" si="93"/>
        <v>15925</v>
      </c>
      <c r="F216" s="82">
        <f t="shared" si="93"/>
        <v>15925</v>
      </c>
      <c r="G216" s="15"/>
      <c r="H216"/>
      <c r="I216"/>
    </row>
    <row r="217" spans="1:9" ht="29.25" customHeight="1">
      <c r="A217" s="46" t="s">
        <v>15</v>
      </c>
      <c r="B217" s="44"/>
      <c r="C217" s="82">
        <f>C224+C229</f>
        <v>14591</v>
      </c>
      <c r="D217" s="82">
        <f>D224+D229</f>
        <v>15074</v>
      </c>
      <c r="E217" s="82">
        <f>E224+E229</f>
        <v>15925</v>
      </c>
      <c r="F217" s="82">
        <f>F224+F229</f>
        <v>15925</v>
      </c>
      <c r="G217" s="15"/>
      <c r="H217"/>
      <c r="I217"/>
    </row>
    <row r="218" spans="1:9" ht="28.5" customHeight="1">
      <c r="A218" s="47" t="s">
        <v>16</v>
      </c>
      <c r="B218" s="44">
        <v>10</v>
      </c>
      <c r="C218" s="82">
        <f>C230</f>
        <v>9780</v>
      </c>
      <c r="D218" s="82">
        <f t="shared" ref="D218:F218" si="94">D230</f>
        <v>10002</v>
      </c>
      <c r="E218" s="82">
        <f t="shared" si="94"/>
        <v>10428</v>
      </c>
      <c r="F218" s="82">
        <f t="shared" si="94"/>
        <v>10428</v>
      </c>
      <c r="G218" s="15"/>
      <c r="H218"/>
      <c r="I218"/>
    </row>
    <row r="219" spans="1:9" ht="25.5" customHeight="1">
      <c r="A219" s="47" t="s">
        <v>17</v>
      </c>
      <c r="B219" s="44">
        <v>20</v>
      </c>
      <c r="C219" s="82">
        <f>C225+C231</f>
        <v>4731</v>
      </c>
      <c r="D219" s="82">
        <f>D225+D231</f>
        <v>4992</v>
      </c>
      <c r="E219" s="82">
        <f>E225+E231</f>
        <v>5417</v>
      </c>
      <c r="F219" s="82">
        <f>F225+F231</f>
        <v>5417</v>
      </c>
      <c r="G219" s="15"/>
      <c r="H219"/>
      <c r="I219"/>
    </row>
    <row r="220" spans="1:9" ht="27" customHeight="1">
      <c r="A220" s="47" t="s">
        <v>84</v>
      </c>
      <c r="B220" s="44">
        <v>59</v>
      </c>
      <c r="C220" s="82">
        <f>C232</f>
        <v>80</v>
      </c>
      <c r="D220" s="82">
        <f t="shared" ref="D220:F220" si="95">D232</f>
        <v>80</v>
      </c>
      <c r="E220" s="82">
        <f t="shared" si="95"/>
        <v>80</v>
      </c>
      <c r="F220" s="82">
        <f t="shared" si="95"/>
        <v>80</v>
      </c>
      <c r="G220" s="15"/>
      <c r="H220"/>
      <c r="I220"/>
    </row>
    <row r="221" spans="1:9" ht="24" customHeight="1">
      <c r="A221" s="47" t="s">
        <v>18</v>
      </c>
      <c r="B221" s="44"/>
      <c r="C221" s="82">
        <f>C226+C233</f>
        <v>261</v>
      </c>
      <c r="D221" s="82">
        <f t="shared" ref="D221:F222" si="96">D233</f>
        <v>0</v>
      </c>
      <c r="E221" s="82">
        <f t="shared" si="96"/>
        <v>0</v>
      </c>
      <c r="F221" s="82">
        <f t="shared" si="96"/>
        <v>0</v>
      </c>
      <c r="G221" s="15"/>
      <c r="H221"/>
      <c r="I221"/>
    </row>
    <row r="222" spans="1:9" ht="26.25" customHeight="1">
      <c r="A222" s="47" t="s">
        <v>19</v>
      </c>
      <c r="B222" s="44">
        <v>70</v>
      </c>
      <c r="C222" s="82">
        <f>C227+C234</f>
        <v>261</v>
      </c>
      <c r="D222" s="82">
        <f t="shared" si="96"/>
        <v>0</v>
      </c>
      <c r="E222" s="82">
        <f t="shared" si="96"/>
        <v>0</v>
      </c>
      <c r="F222" s="82">
        <f t="shared" si="96"/>
        <v>0</v>
      </c>
      <c r="G222" s="15"/>
      <c r="H222"/>
      <c r="I222"/>
    </row>
    <row r="223" spans="1:9" s="1" customFormat="1" ht="26.25" customHeight="1">
      <c r="A223" s="109" t="s">
        <v>71</v>
      </c>
      <c r="B223" s="110">
        <v>68.099999999999994</v>
      </c>
      <c r="C223" s="111">
        <f>C224+C226</f>
        <v>308</v>
      </c>
      <c r="D223" s="111">
        <f t="shared" ref="C223:F224" si="97">D224</f>
        <v>232</v>
      </c>
      <c r="E223" s="111">
        <f t="shared" si="97"/>
        <v>232</v>
      </c>
      <c r="F223" s="111">
        <f t="shared" si="97"/>
        <v>232</v>
      </c>
      <c r="G223" s="124"/>
    </row>
    <row r="224" spans="1:9" s="1" customFormat="1" ht="31.5" customHeight="1">
      <c r="A224" s="112" t="s">
        <v>15</v>
      </c>
      <c r="B224" s="113"/>
      <c r="C224" s="132">
        <f t="shared" si="97"/>
        <v>296</v>
      </c>
      <c r="D224" s="132">
        <f t="shared" si="97"/>
        <v>232</v>
      </c>
      <c r="E224" s="132">
        <f t="shared" si="97"/>
        <v>232</v>
      </c>
      <c r="F224" s="132">
        <f t="shared" si="97"/>
        <v>232</v>
      </c>
      <c r="G224" s="122"/>
    </row>
    <row r="225" spans="1:9" s="1" customFormat="1" ht="27" customHeight="1">
      <c r="A225" s="114" t="s">
        <v>17</v>
      </c>
      <c r="B225" s="115">
        <v>20</v>
      </c>
      <c r="C225" s="119">
        <v>296</v>
      </c>
      <c r="D225" s="138">
        <v>232</v>
      </c>
      <c r="E225" s="138">
        <v>232</v>
      </c>
      <c r="F225" s="138">
        <v>232</v>
      </c>
      <c r="G225" s="123"/>
    </row>
    <row r="226" spans="1:9" s="1" customFormat="1" ht="26.25" customHeight="1">
      <c r="A226" s="114" t="s">
        <v>18</v>
      </c>
      <c r="B226" s="115"/>
      <c r="C226" s="119">
        <f>C227</f>
        <v>12</v>
      </c>
      <c r="D226" s="138">
        <f>D227</f>
        <v>0</v>
      </c>
      <c r="E226" s="138">
        <f t="shared" ref="E226:F226" si="98">E227</f>
        <v>0</v>
      </c>
      <c r="F226" s="138">
        <f t="shared" si="98"/>
        <v>0</v>
      </c>
      <c r="G226" s="123"/>
    </row>
    <row r="227" spans="1:9" s="1" customFormat="1" ht="28.5" customHeight="1">
      <c r="A227" s="114" t="s">
        <v>19</v>
      </c>
      <c r="B227" s="115">
        <v>70</v>
      </c>
      <c r="C227" s="119">
        <v>12</v>
      </c>
      <c r="D227" s="138">
        <v>0</v>
      </c>
      <c r="E227" s="138">
        <v>0</v>
      </c>
      <c r="F227" s="138">
        <v>0</v>
      </c>
      <c r="G227" s="123"/>
    </row>
    <row r="228" spans="1:9" ht="29.25" customHeight="1">
      <c r="A228" s="66" t="s">
        <v>26</v>
      </c>
      <c r="B228" s="67">
        <v>68.099999999999994</v>
      </c>
      <c r="C228" s="93">
        <f>C235+C239+C245+C252+C256</f>
        <v>14544</v>
      </c>
      <c r="D228" s="93">
        <f>D235+D239+D245+D252+D256</f>
        <v>14842</v>
      </c>
      <c r="E228" s="93">
        <f>E235+E239+E245+E252+E256</f>
        <v>15693</v>
      </c>
      <c r="F228" s="93">
        <f>F235+F239+F245+F252+F256</f>
        <v>15693</v>
      </c>
      <c r="G228" s="7"/>
      <c r="I228"/>
    </row>
    <row r="229" spans="1:9" ht="25.5" customHeight="1">
      <c r="A229" s="69" t="s">
        <v>15</v>
      </c>
      <c r="B229" s="68"/>
      <c r="C229" s="93">
        <f>C236+C240++C246+C253+C257</f>
        <v>14295</v>
      </c>
      <c r="D229" s="93">
        <f>D236+D240++D246+D253+D257</f>
        <v>14842</v>
      </c>
      <c r="E229" s="93">
        <f>E236+E240++E246+E253+E257</f>
        <v>15693</v>
      </c>
      <c r="F229" s="93">
        <f>F236+F240++F246+F253+F257</f>
        <v>15693</v>
      </c>
      <c r="G229" s="7"/>
      <c r="I229"/>
    </row>
    <row r="230" spans="1:9" ht="27" customHeight="1">
      <c r="A230" s="70" t="s">
        <v>16</v>
      </c>
      <c r="B230" s="68">
        <v>10</v>
      </c>
      <c r="C230" s="93">
        <f t="shared" ref="C230:F231" si="99">C237+C241+C247+C254+C258</f>
        <v>9780</v>
      </c>
      <c r="D230" s="93">
        <f t="shared" si="99"/>
        <v>10002</v>
      </c>
      <c r="E230" s="93">
        <f t="shared" si="99"/>
        <v>10428</v>
      </c>
      <c r="F230" s="93">
        <f t="shared" si="99"/>
        <v>10428</v>
      </c>
      <c r="G230" s="7"/>
      <c r="I230"/>
    </row>
    <row r="231" spans="1:9" ht="27" customHeight="1">
      <c r="A231" s="70" t="s">
        <v>17</v>
      </c>
      <c r="B231" s="68">
        <v>20</v>
      </c>
      <c r="C231" s="93">
        <f t="shared" si="99"/>
        <v>4435</v>
      </c>
      <c r="D231" s="93">
        <f t="shared" si="99"/>
        <v>4760</v>
      </c>
      <c r="E231" s="93">
        <f t="shared" si="99"/>
        <v>5185</v>
      </c>
      <c r="F231" s="93">
        <f t="shared" si="99"/>
        <v>5185</v>
      </c>
      <c r="G231" s="7"/>
      <c r="I231"/>
    </row>
    <row r="232" spans="1:9" ht="26.25" customHeight="1">
      <c r="A232" s="70" t="s">
        <v>84</v>
      </c>
      <c r="B232" s="68">
        <v>59</v>
      </c>
      <c r="C232" s="93">
        <f>C249</f>
        <v>80</v>
      </c>
      <c r="D232" s="93">
        <f t="shared" ref="D232:F232" si="100">D249</f>
        <v>80</v>
      </c>
      <c r="E232" s="93">
        <f t="shared" si="100"/>
        <v>80</v>
      </c>
      <c r="F232" s="93">
        <f t="shared" si="100"/>
        <v>80</v>
      </c>
      <c r="G232" s="7"/>
      <c r="I232"/>
    </row>
    <row r="233" spans="1:9" ht="23.25" customHeight="1">
      <c r="A233" s="70" t="s">
        <v>18</v>
      </c>
      <c r="B233" s="68"/>
      <c r="C233" s="93">
        <f>C243+C250</f>
        <v>249</v>
      </c>
      <c r="D233" s="93">
        <f t="shared" ref="D233:F233" si="101">D243+D250</f>
        <v>0</v>
      </c>
      <c r="E233" s="93">
        <f t="shared" si="101"/>
        <v>0</v>
      </c>
      <c r="F233" s="93">
        <f t="shared" si="101"/>
        <v>0</v>
      </c>
      <c r="G233" s="7"/>
      <c r="I233"/>
    </row>
    <row r="234" spans="1:9" ht="24.75" customHeight="1">
      <c r="A234" s="70" t="s">
        <v>19</v>
      </c>
      <c r="B234" s="68">
        <v>70</v>
      </c>
      <c r="C234" s="93">
        <f>C244+C251</f>
        <v>249</v>
      </c>
      <c r="D234" s="93">
        <f t="shared" ref="D234:F234" si="102">D244+D251</f>
        <v>0</v>
      </c>
      <c r="E234" s="93">
        <f t="shared" si="102"/>
        <v>0</v>
      </c>
      <c r="F234" s="93">
        <f t="shared" si="102"/>
        <v>0</v>
      </c>
      <c r="G234" s="7"/>
      <c r="I234"/>
    </row>
    <row r="235" spans="1:9" ht="30.75" customHeight="1">
      <c r="A235" s="50" t="s">
        <v>60</v>
      </c>
      <c r="B235" s="65">
        <v>68.099999999999994</v>
      </c>
      <c r="C235" s="85">
        <f>C236</f>
        <v>2330</v>
      </c>
      <c r="D235" s="85">
        <f t="shared" ref="D235:F235" si="103">D236</f>
        <v>2400</v>
      </c>
      <c r="E235" s="85">
        <f t="shared" si="103"/>
        <v>2400</v>
      </c>
      <c r="F235" s="85">
        <f t="shared" si="103"/>
        <v>2400</v>
      </c>
      <c r="G235" s="7"/>
      <c r="I235"/>
    </row>
    <row r="236" spans="1:9" ht="30" customHeight="1">
      <c r="A236" s="34" t="s">
        <v>15</v>
      </c>
      <c r="B236" s="35"/>
      <c r="C236" s="86">
        <f>C237+C238</f>
        <v>2330</v>
      </c>
      <c r="D236" s="88">
        <f>D237+D238</f>
        <v>2400</v>
      </c>
      <c r="E236" s="88">
        <f t="shared" ref="E236:F236" si="104">E237+E238</f>
        <v>2400</v>
      </c>
      <c r="F236" s="88">
        <f t="shared" si="104"/>
        <v>2400</v>
      </c>
      <c r="G236" s="7"/>
      <c r="H236"/>
      <c r="I236"/>
    </row>
    <row r="237" spans="1:9" ht="27.75" customHeight="1">
      <c r="A237" s="28" t="s">
        <v>16</v>
      </c>
      <c r="B237" s="27">
        <v>10</v>
      </c>
      <c r="C237" s="88">
        <v>1680</v>
      </c>
      <c r="D237" s="88">
        <v>1680</v>
      </c>
      <c r="E237" s="88">
        <v>1680</v>
      </c>
      <c r="F237" s="88">
        <v>1680</v>
      </c>
      <c r="G237" s="7"/>
      <c r="H237"/>
      <c r="I237"/>
    </row>
    <row r="238" spans="1:9" ht="29.25" customHeight="1">
      <c r="A238" s="28" t="s">
        <v>17</v>
      </c>
      <c r="B238" s="27">
        <v>20</v>
      </c>
      <c r="C238" s="77">
        <v>650</v>
      </c>
      <c r="D238" s="77">
        <v>720</v>
      </c>
      <c r="E238" s="103">
        <v>720</v>
      </c>
      <c r="F238" s="103">
        <v>720</v>
      </c>
      <c r="G238" s="8"/>
      <c r="H238"/>
      <c r="I238"/>
    </row>
    <row r="239" spans="1:9" ht="28.5" customHeight="1">
      <c r="A239" s="50" t="s">
        <v>61</v>
      </c>
      <c r="B239" s="65">
        <v>68.099999999999994</v>
      </c>
      <c r="C239" s="85">
        <f>C240+C243</f>
        <v>2369</v>
      </c>
      <c r="D239" s="85">
        <f t="shared" ref="D239:F239" si="105">D240+D243</f>
        <v>2597</v>
      </c>
      <c r="E239" s="85">
        <f t="shared" si="105"/>
        <v>3448</v>
      </c>
      <c r="F239" s="85">
        <f t="shared" si="105"/>
        <v>3448</v>
      </c>
      <c r="G239" s="7"/>
      <c r="H239"/>
      <c r="I239"/>
    </row>
    <row r="240" spans="1:9" ht="27.75" customHeight="1">
      <c r="A240" s="34" t="s">
        <v>15</v>
      </c>
      <c r="B240" s="35"/>
      <c r="C240" s="86">
        <f>C241+C242</f>
        <v>2325</v>
      </c>
      <c r="D240" s="88">
        <f>D241+D242</f>
        <v>2597</v>
      </c>
      <c r="E240" s="88">
        <f t="shared" ref="E240:F240" si="106">E241+E242</f>
        <v>3448</v>
      </c>
      <c r="F240" s="88">
        <f t="shared" si="106"/>
        <v>3448</v>
      </c>
      <c r="G240" s="7"/>
      <c r="H240"/>
      <c r="I240"/>
    </row>
    <row r="241" spans="1:9" ht="27.75" customHeight="1">
      <c r="A241" s="28" t="s">
        <v>16</v>
      </c>
      <c r="B241" s="27">
        <v>10</v>
      </c>
      <c r="C241" s="88">
        <v>1350</v>
      </c>
      <c r="D241" s="88">
        <v>1572</v>
      </c>
      <c r="E241" s="88">
        <v>1998</v>
      </c>
      <c r="F241" s="88">
        <v>1998</v>
      </c>
      <c r="G241" s="7"/>
      <c r="H241"/>
      <c r="I241"/>
    </row>
    <row r="242" spans="1:9" ht="27" customHeight="1">
      <c r="A242" s="28" t="s">
        <v>17</v>
      </c>
      <c r="B242" s="27">
        <v>20</v>
      </c>
      <c r="C242" s="77">
        <v>975</v>
      </c>
      <c r="D242" s="104">
        <v>1025</v>
      </c>
      <c r="E242" s="104">
        <v>1450</v>
      </c>
      <c r="F242" s="104">
        <v>1450</v>
      </c>
      <c r="G242" s="8"/>
      <c r="H242"/>
      <c r="I242"/>
    </row>
    <row r="243" spans="1:9" ht="27" customHeight="1">
      <c r="A243" s="28" t="s">
        <v>18</v>
      </c>
      <c r="B243" s="27"/>
      <c r="C243" s="77">
        <f>C244</f>
        <v>44</v>
      </c>
      <c r="D243" s="104">
        <f>D244</f>
        <v>0</v>
      </c>
      <c r="E243" s="103">
        <f t="shared" ref="E243:F243" si="107">E244</f>
        <v>0</v>
      </c>
      <c r="F243" s="103">
        <f t="shared" si="107"/>
        <v>0</v>
      </c>
      <c r="G243" s="8"/>
      <c r="H243"/>
      <c r="I243"/>
    </row>
    <row r="244" spans="1:9" ht="25.5" customHeight="1">
      <c r="A244" s="28" t="s">
        <v>19</v>
      </c>
      <c r="B244" s="27">
        <v>70</v>
      </c>
      <c r="C244" s="77">
        <v>44</v>
      </c>
      <c r="D244" s="104">
        <v>0</v>
      </c>
      <c r="E244" s="103">
        <v>0</v>
      </c>
      <c r="F244" s="103">
        <v>0</v>
      </c>
      <c r="G244" s="8"/>
      <c r="H244"/>
      <c r="I244"/>
    </row>
    <row r="245" spans="1:9" ht="32.25" customHeight="1">
      <c r="A245" s="50" t="s">
        <v>62</v>
      </c>
      <c r="B245" s="65">
        <v>68.099999999999994</v>
      </c>
      <c r="C245" s="83">
        <f>C246+C250</f>
        <v>5615</v>
      </c>
      <c r="D245" s="83">
        <f t="shared" ref="D245:F245" si="108">D246+D250</f>
        <v>5615</v>
      </c>
      <c r="E245" s="83">
        <f t="shared" si="108"/>
        <v>5615</v>
      </c>
      <c r="F245" s="83">
        <f t="shared" si="108"/>
        <v>5615</v>
      </c>
      <c r="G245" s="12"/>
      <c r="H245"/>
      <c r="I245"/>
    </row>
    <row r="246" spans="1:9" ht="30.75" customHeight="1">
      <c r="A246" s="34" t="s">
        <v>15</v>
      </c>
      <c r="B246" s="35"/>
      <c r="C246" s="87">
        <f>C247+C248+C249</f>
        <v>5410</v>
      </c>
      <c r="D246" s="87">
        <f t="shared" ref="D246:F246" si="109">D247+D248+D249</f>
        <v>5615</v>
      </c>
      <c r="E246" s="87">
        <f t="shared" si="109"/>
        <v>5615</v>
      </c>
      <c r="F246" s="87">
        <f t="shared" si="109"/>
        <v>5615</v>
      </c>
      <c r="G246" s="12"/>
      <c r="H246"/>
      <c r="I246"/>
    </row>
    <row r="247" spans="1:9" ht="25.5" customHeight="1">
      <c r="A247" s="28" t="s">
        <v>16</v>
      </c>
      <c r="B247" s="27">
        <v>10</v>
      </c>
      <c r="C247" s="87">
        <v>4000</v>
      </c>
      <c r="D247" s="87">
        <v>4000</v>
      </c>
      <c r="E247" s="87">
        <v>4000</v>
      </c>
      <c r="F247" s="87">
        <v>4000</v>
      </c>
      <c r="G247" s="12"/>
      <c r="H247"/>
      <c r="I247"/>
    </row>
    <row r="248" spans="1:9" ht="27.75" customHeight="1">
      <c r="A248" s="28" t="s">
        <v>17</v>
      </c>
      <c r="B248" s="27">
        <v>20</v>
      </c>
      <c r="C248" s="92">
        <v>1330</v>
      </c>
      <c r="D248" s="103">
        <v>1535</v>
      </c>
      <c r="E248" s="103">
        <v>1535</v>
      </c>
      <c r="F248" s="103">
        <v>1535</v>
      </c>
      <c r="G248" s="8"/>
      <c r="H248"/>
      <c r="I248"/>
    </row>
    <row r="249" spans="1:9" ht="27.75" customHeight="1">
      <c r="A249" s="62" t="s">
        <v>84</v>
      </c>
      <c r="B249" s="60">
        <v>59</v>
      </c>
      <c r="C249" s="92">
        <v>80</v>
      </c>
      <c r="D249" s="103">
        <v>80</v>
      </c>
      <c r="E249" s="103">
        <v>80</v>
      </c>
      <c r="F249" s="103">
        <v>80</v>
      </c>
      <c r="G249" s="8"/>
      <c r="H249"/>
      <c r="I249"/>
    </row>
    <row r="250" spans="1:9" ht="25.5" customHeight="1">
      <c r="A250" s="28" t="s">
        <v>18</v>
      </c>
      <c r="B250" s="27"/>
      <c r="C250" s="77">
        <f t="shared" ref="C250:F250" si="110">C251</f>
        <v>205</v>
      </c>
      <c r="D250" s="77">
        <f t="shared" si="110"/>
        <v>0</v>
      </c>
      <c r="E250" s="77">
        <f t="shared" si="110"/>
        <v>0</v>
      </c>
      <c r="F250" s="77">
        <f t="shared" si="110"/>
        <v>0</v>
      </c>
      <c r="G250" s="12"/>
      <c r="H250"/>
      <c r="I250"/>
    </row>
    <row r="251" spans="1:9" ht="27.75" customHeight="1">
      <c r="A251" s="28" t="s">
        <v>19</v>
      </c>
      <c r="B251" s="27">
        <v>70</v>
      </c>
      <c r="C251" s="77">
        <v>205</v>
      </c>
      <c r="D251" s="103">
        <v>0</v>
      </c>
      <c r="E251" s="103">
        <v>0</v>
      </c>
      <c r="F251" s="103">
        <v>0</v>
      </c>
      <c r="G251" s="8"/>
      <c r="H251"/>
      <c r="I251"/>
    </row>
    <row r="252" spans="1:9" ht="32.25" customHeight="1">
      <c r="A252" s="109" t="s">
        <v>63</v>
      </c>
      <c r="B252" s="110">
        <v>68.099999999999994</v>
      </c>
      <c r="C252" s="111">
        <f t="shared" ref="C252:F252" si="111">C253</f>
        <v>2170</v>
      </c>
      <c r="D252" s="111">
        <f t="shared" si="111"/>
        <v>2170</v>
      </c>
      <c r="E252" s="111">
        <f t="shared" si="111"/>
        <v>2170</v>
      </c>
      <c r="F252" s="111">
        <f t="shared" si="111"/>
        <v>2170</v>
      </c>
      <c r="G252" s="12"/>
      <c r="H252"/>
      <c r="I252"/>
    </row>
    <row r="253" spans="1:9" ht="29.25" customHeight="1">
      <c r="A253" s="112" t="s">
        <v>15</v>
      </c>
      <c r="B253" s="113"/>
      <c r="C253" s="97">
        <f>C254+C255</f>
        <v>2170</v>
      </c>
      <c r="D253" s="97">
        <f>D254+D255</f>
        <v>2170</v>
      </c>
      <c r="E253" s="97">
        <f t="shared" ref="E253:F253" si="112">E254+E255</f>
        <v>2170</v>
      </c>
      <c r="F253" s="97">
        <f t="shared" si="112"/>
        <v>2170</v>
      </c>
      <c r="G253" s="13"/>
      <c r="H253"/>
      <c r="I253"/>
    </row>
    <row r="254" spans="1:9" ht="29.25" customHeight="1">
      <c r="A254" s="114" t="s">
        <v>16</v>
      </c>
      <c r="B254" s="115">
        <v>10</v>
      </c>
      <c r="C254" s="77">
        <v>1450</v>
      </c>
      <c r="D254" s="97">
        <v>1450</v>
      </c>
      <c r="E254" s="97">
        <v>1450</v>
      </c>
      <c r="F254" s="97">
        <v>1450</v>
      </c>
      <c r="G254" s="13"/>
      <c r="H254"/>
      <c r="I254"/>
    </row>
    <row r="255" spans="1:9" ht="26.25" customHeight="1">
      <c r="A255" s="114" t="s">
        <v>17</v>
      </c>
      <c r="B255" s="115">
        <v>20</v>
      </c>
      <c r="C255" s="77">
        <v>720</v>
      </c>
      <c r="D255" s="104">
        <v>720</v>
      </c>
      <c r="E255" s="104">
        <v>720</v>
      </c>
      <c r="F255" s="104">
        <v>720</v>
      </c>
      <c r="G255" s="8"/>
      <c r="H255"/>
      <c r="I255"/>
    </row>
    <row r="256" spans="1:9" ht="31.5" customHeight="1">
      <c r="A256" s="57" t="s">
        <v>64</v>
      </c>
      <c r="B256" s="65">
        <v>68.099999999999994</v>
      </c>
      <c r="C256" s="94">
        <f>C257</f>
        <v>2060</v>
      </c>
      <c r="D256" s="94">
        <f t="shared" ref="D256:F256" si="113">D257</f>
        <v>2060</v>
      </c>
      <c r="E256" s="94">
        <f t="shared" si="113"/>
        <v>2060</v>
      </c>
      <c r="F256" s="94">
        <f t="shared" si="113"/>
        <v>2060</v>
      </c>
      <c r="G256" s="12"/>
      <c r="H256"/>
      <c r="I256"/>
    </row>
    <row r="257" spans="1:9" ht="29.25" customHeight="1">
      <c r="A257" s="34" t="s">
        <v>15</v>
      </c>
      <c r="B257" s="35"/>
      <c r="C257" s="77">
        <f>C258+C259</f>
        <v>2060</v>
      </c>
      <c r="D257" s="77">
        <f>D258+D259</f>
        <v>2060</v>
      </c>
      <c r="E257" s="77">
        <f t="shared" ref="E257:F257" si="114">E258+E259</f>
        <v>2060</v>
      </c>
      <c r="F257" s="77">
        <f t="shared" si="114"/>
        <v>2060</v>
      </c>
      <c r="G257" s="13"/>
      <c r="H257"/>
      <c r="I257"/>
    </row>
    <row r="258" spans="1:9" ht="25.5" customHeight="1">
      <c r="A258" s="28" t="s">
        <v>16</v>
      </c>
      <c r="B258" s="27">
        <v>10</v>
      </c>
      <c r="C258" s="77">
        <v>1300</v>
      </c>
      <c r="D258" s="77">
        <v>1300</v>
      </c>
      <c r="E258" s="77">
        <v>1300</v>
      </c>
      <c r="F258" s="77">
        <v>1300</v>
      </c>
      <c r="G258" s="13"/>
      <c r="H258"/>
      <c r="I258"/>
    </row>
    <row r="259" spans="1:9" ht="28.5" customHeight="1">
      <c r="A259" s="28" t="s">
        <v>17</v>
      </c>
      <c r="B259" s="27">
        <v>20</v>
      </c>
      <c r="C259" s="77">
        <v>760</v>
      </c>
      <c r="D259" s="103">
        <v>760</v>
      </c>
      <c r="E259" s="103">
        <v>760</v>
      </c>
      <c r="F259" s="103">
        <v>760</v>
      </c>
      <c r="G259" s="8"/>
      <c r="H259"/>
      <c r="I259"/>
    </row>
    <row r="260" spans="1:9" ht="40.5" customHeight="1">
      <c r="A260" s="116" t="s">
        <v>77</v>
      </c>
      <c r="B260" s="117" t="s">
        <v>27</v>
      </c>
      <c r="C260" s="118">
        <f>C261+C265</f>
        <v>16100</v>
      </c>
      <c r="D260" s="118">
        <f t="shared" ref="D260:F260" si="115">D261</f>
        <v>16725</v>
      </c>
      <c r="E260" s="118">
        <f t="shared" si="115"/>
        <v>18025</v>
      </c>
      <c r="F260" s="118">
        <f t="shared" si="115"/>
        <v>18835</v>
      </c>
      <c r="G260" s="17"/>
      <c r="H260"/>
      <c r="I260"/>
    </row>
    <row r="261" spans="1:9" ht="25.5" customHeight="1">
      <c r="A261" s="39" t="s">
        <v>15</v>
      </c>
      <c r="B261" s="40"/>
      <c r="C261" s="79">
        <f>C262+C263+C264</f>
        <v>15968</v>
      </c>
      <c r="D261" s="79">
        <f t="shared" ref="D261:F261" si="116">D262+D263+D264</f>
        <v>16725</v>
      </c>
      <c r="E261" s="79">
        <f t="shared" si="116"/>
        <v>18025</v>
      </c>
      <c r="F261" s="79">
        <f t="shared" si="116"/>
        <v>18835</v>
      </c>
      <c r="G261" s="15"/>
      <c r="H261"/>
    </row>
    <row r="262" spans="1:9" ht="28.5" customHeight="1">
      <c r="A262" s="49" t="s">
        <v>16</v>
      </c>
      <c r="B262" s="40">
        <v>10</v>
      </c>
      <c r="C262" s="79">
        <v>6130</v>
      </c>
      <c r="D262" s="79">
        <v>6660</v>
      </c>
      <c r="E262" s="79">
        <v>6905</v>
      </c>
      <c r="F262" s="79">
        <v>7165</v>
      </c>
      <c r="G262" s="21"/>
      <c r="H262"/>
      <c r="I262"/>
    </row>
    <row r="263" spans="1:9" ht="28.5" customHeight="1">
      <c r="A263" s="49" t="s">
        <v>17</v>
      </c>
      <c r="B263" s="40">
        <v>20</v>
      </c>
      <c r="C263" s="79">
        <v>9708</v>
      </c>
      <c r="D263" s="79">
        <v>9915</v>
      </c>
      <c r="E263" s="79">
        <v>10960</v>
      </c>
      <c r="F263" s="79">
        <v>11500</v>
      </c>
      <c r="G263" s="21"/>
      <c r="H263"/>
      <c r="I263"/>
    </row>
    <row r="264" spans="1:9" ht="28.5" customHeight="1">
      <c r="A264" s="139" t="s">
        <v>85</v>
      </c>
      <c r="B264" s="140">
        <v>59</v>
      </c>
      <c r="C264" s="79">
        <v>130</v>
      </c>
      <c r="D264" s="79">
        <v>150</v>
      </c>
      <c r="E264" s="79">
        <v>160</v>
      </c>
      <c r="F264" s="79">
        <v>170</v>
      </c>
      <c r="G264" s="21"/>
      <c r="H264"/>
      <c r="I264"/>
    </row>
    <row r="265" spans="1:9" ht="28.5" customHeight="1">
      <c r="A265" s="139" t="s">
        <v>18</v>
      </c>
      <c r="B265" s="140"/>
      <c r="C265" s="79">
        <f>C266</f>
        <v>132</v>
      </c>
      <c r="D265" s="79">
        <f t="shared" ref="D265:F265" si="117">D266</f>
        <v>0</v>
      </c>
      <c r="E265" s="79">
        <f t="shared" si="117"/>
        <v>0</v>
      </c>
      <c r="F265" s="79">
        <f t="shared" si="117"/>
        <v>0</v>
      </c>
      <c r="G265" s="21"/>
      <c r="H265"/>
      <c r="I265"/>
    </row>
    <row r="266" spans="1:9" ht="28.5" customHeight="1">
      <c r="A266" s="139" t="s">
        <v>19</v>
      </c>
      <c r="B266" s="140">
        <v>70</v>
      </c>
      <c r="C266" s="79">
        <v>132</v>
      </c>
      <c r="D266" s="79">
        <v>0</v>
      </c>
      <c r="E266" s="79">
        <v>0</v>
      </c>
      <c r="F266" s="79">
        <v>0</v>
      </c>
      <c r="G266" s="21"/>
      <c r="H266"/>
      <c r="I266"/>
    </row>
    <row r="267" spans="1:9" ht="19.5" customHeight="1">
      <c r="A267" s="71" t="s">
        <v>57</v>
      </c>
      <c r="B267" s="72"/>
      <c r="C267" s="108">
        <f>C35-C58</f>
        <v>-9953</v>
      </c>
      <c r="D267" s="108">
        <f>D35-D58</f>
        <v>0</v>
      </c>
      <c r="E267" s="108">
        <f>E35-E58</f>
        <v>0</v>
      </c>
      <c r="F267" s="108">
        <f>F35-F58</f>
        <v>0</v>
      </c>
      <c r="G267" s="22"/>
      <c r="H267"/>
      <c r="I267"/>
    </row>
    <row r="268" spans="1:9" ht="18.75" customHeight="1">
      <c r="A268" s="71" t="s">
        <v>58</v>
      </c>
      <c r="B268" s="72"/>
      <c r="C268" s="108">
        <f>C48-C62</f>
        <v>-10339</v>
      </c>
      <c r="D268" s="108">
        <f>D48-D62</f>
        <v>0</v>
      </c>
      <c r="E268" s="108">
        <f>E48-E62</f>
        <v>0</v>
      </c>
      <c r="F268" s="108">
        <f>F48-F62</f>
        <v>0</v>
      </c>
      <c r="G268" s="22"/>
      <c r="H268"/>
      <c r="I268"/>
    </row>
    <row r="269" spans="1:9" ht="17.25" customHeight="1">
      <c r="A269" s="71" t="s">
        <v>59</v>
      </c>
      <c r="B269" s="28"/>
      <c r="C269" s="108">
        <f>C14-C57</f>
        <v>-20292</v>
      </c>
      <c r="D269" s="108">
        <f>D14-D57</f>
        <v>0</v>
      </c>
      <c r="E269" s="108">
        <f>E14-E57</f>
        <v>0</v>
      </c>
      <c r="F269" s="108">
        <f>F14-F57</f>
        <v>0</v>
      </c>
      <c r="G269" s="23"/>
      <c r="H269"/>
      <c r="I269"/>
    </row>
    <row r="270" spans="1:9" ht="17.25" customHeight="1">
      <c r="A270" s="73"/>
      <c r="B270" s="74"/>
      <c r="C270" s="149"/>
      <c r="D270" s="149"/>
      <c r="E270" s="149"/>
      <c r="F270" s="149"/>
      <c r="G270" s="23"/>
      <c r="H270"/>
      <c r="I270"/>
    </row>
    <row r="271" spans="1:9" ht="17.25" customHeight="1">
      <c r="A271" s="73"/>
      <c r="B271" s="74"/>
      <c r="C271" s="149"/>
      <c r="D271" s="149"/>
      <c r="E271" s="149"/>
      <c r="F271" s="149"/>
      <c r="G271" s="23"/>
      <c r="H271"/>
      <c r="I271"/>
    </row>
    <row r="272" spans="1:9" ht="17.25" customHeight="1">
      <c r="A272" s="73"/>
      <c r="B272" s="74"/>
      <c r="C272" s="149"/>
      <c r="D272" s="149"/>
      <c r="E272" s="149"/>
      <c r="F272" s="149"/>
      <c r="G272" s="23"/>
      <c r="H272"/>
      <c r="I272"/>
    </row>
    <row r="273" spans="1:9" ht="17.25" customHeight="1">
      <c r="A273" s="73"/>
      <c r="B273" s="74"/>
      <c r="C273" s="75"/>
      <c r="D273" s="99"/>
      <c r="E273" s="99"/>
      <c r="F273" s="99"/>
      <c r="G273" s="23"/>
      <c r="H273"/>
      <c r="I273"/>
    </row>
    <row r="274" spans="1:9" ht="17.25" customHeight="1">
      <c r="A274" s="73"/>
      <c r="B274" s="74"/>
      <c r="C274" s="75"/>
      <c r="D274" s="99"/>
      <c r="E274" s="99"/>
      <c r="F274" s="99"/>
      <c r="G274" s="23"/>
      <c r="H274"/>
      <c r="I274"/>
    </row>
    <row r="275" spans="1:9" ht="17.25" customHeight="1">
      <c r="A275" s="73"/>
      <c r="B275" s="74"/>
      <c r="C275" s="75"/>
      <c r="D275" s="99"/>
      <c r="E275" s="99"/>
      <c r="F275" s="99"/>
      <c r="G275" s="23"/>
      <c r="H275"/>
      <c r="I275"/>
    </row>
    <row r="276" spans="1:9" ht="17.25" customHeight="1">
      <c r="A276" s="73"/>
      <c r="B276" s="74"/>
      <c r="C276" s="75"/>
      <c r="D276" s="99"/>
      <c r="E276" s="99"/>
      <c r="F276" s="99"/>
      <c r="G276" s="23"/>
      <c r="H276"/>
      <c r="I276"/>
    </row>
    <row r="277" spans="1:9" ht="17.25" customHeight="1">
      <c r="A277" s="73"/>
      <c r="B277" s="74"/>
      <c r="C277" s="75"/>
      <c r="D277" s="99"/>
      <c r="E277" s="99"/>
      <c r="F277" s="99"/>
      <c r="G277" s="23"/>
      <c r="H277"/>
      <c r="I277"/>
    </row>
    <row r="278" spans="1:9" ht="17.25" customHeight="1">
      <c r="A278" s="73"/>
      <c r="B278" s="74"/>
      <c r="C278" s="75"/>
      <c r="D278" s="99"/>
      <c r="E278" s="99"/>
      <c r="F278" s="99"/>
      <c r="G278" s="23"/>
      <c r="H278"/>
      <c r="I278"/>
    </row>
    <row r="279" spans="1:9" ht="17.25" customHeight="1">
      <c r="A279" s="73"/>
      <c r="B279" s="74"/>
      <c r="C279" s="75"/>
      <c r="D279" s="99"/>
      <c r="E279" s="99"/>
      <c r="F279" s="99"/>
      <c r="G279" s="23"/>
      <c r="H279"/>
      <c r="I279"/>
    </row>
    <row r="280" spans="1:9" ht="17.25" customHeight="1">
      <c r="A280" s="73"/>
      <c r="B280" s="74"/>
      <c r="C280" s="75"/>
      <c r="D280" s="99"/>
      <c r="E280" s="99"/>
      <c r="F280" s="99"/>
      <c r="G280" s="23"/>
      <c r="H280"/>
      <c r="I280"/>
    </row>
    <row r="281" spans="1:9" ht="17.25" customHeight="1">
      <c r="A281" s="73"/>
      <c r="B281" s="74"/>
      <c r="C281" s="75"/>
      <c r="D281" s="99"/>
      <c r="E281" s="99"/>
      <c r="F281" s="99"/>
      <c r="G281" s="23"/>
      <c r="H281"/>
      <c r="I281"/>
    </row>
    <row r="282" spans="1:9" ht="17.25" customHeight="1">
      <c r="A282" s="73"/>
      <c r="B282" s="74"/>
      <c r="C282" s="75"/>
      <c r="D282" s="99"/>
      <c r="E282" s="99"/>
      <c r="F282" s="99"/>
      <c r="G282" s="23"/>
      <c r="H282"/>
      <c r="I282"/>
    </row>
    <row r="283" spans="1:9" ht="17.25" customHeight="1">
      <c r="A283" s="73"/>
      <c r="B283" s="74"/>
      <c r="C283" s="75"/>
      <c r="D283" s="99"/>
      <c r="E283" s="99"/>
      <c r="F283" s="99"/>
      <c r="G283" s="23"/>
      <c r="H283"/>
      <c r="I283"/>
    </row>
    <row r="284" spans="1:9" ht="17.25" customHeight="1">
      <c r="A284" s="73"/>
      <c r="B284" s="74"/>
      <c r="C284" s="75"/>
      <c r="D284" s="99"/>
      <c r="E284" s="99"/>
      <c r="F284" s="99"/>
      <c r="G284" s="23"/>
      <c r="H284"/>
      <c r="I284"/>
    </row>
    <row r="285" spans="1:9" ht="17.25" customHeight="1">
      <c r="A285" s="73"/>
      <c r="B285" s="74"/>
      <c r="C285" s="75"/>
      <c r="D285" s="99"/>
      <c r="E285" s="99"/>
      <c r="F285" s="99"/>
      <c r="G285" s="23"/>
      <c r="H285"/>
      <c r="I285"/>
    </row>
    <row r="286" spans="1:9" ht="17.25" customHeight="1">
      <c r="A286" s="73"/>
      <c r="B286" s="74"/>
      <c r="C286" s="75"/>
      <c r="D286" s="99"/>
      <c r="E286" s="99"/>
      <c r="F286" s="99"/>
      <c r="G286" s="23"/>
      <c r="H286"/>
      <c r="I286"/>
    </row>
    <row r="287" spans="1:9" ht="17.25" customHeight="1">
      <c r="A287" s="73"/>
      <c r="B287" s="74"/>
      <c r="C287" s="75"/>
      <c r="D287" s="99"/>
      <c r="E287" s="99"/>
      <c r="F287" s="99"/>
      <c r="G287" s="23"/>
      <c r="H287"/>
      <c r="I287"/>
    </row>
    <row r="288" spans="1:9" ht="17.25" customHeight="1">
      <c r="A288" s="73"/>
      <c r="B288" s="74"/>
      <c r="C288" s="75"/>
      <c r="D288" s="99"/>
      <c r="E288" s="99"/>
      <c r="F288" s="99"/>
      <c r="G288" s="23"/>
      <c r="H288"/>
      <c r="I288"/>
    </row>
    <row r="289" spans="1:9" ht="17.25" customHeight="1">
      <c r="A289" s="73"/>
      <c r="B289" s="74"/>
      <c r="C289" s="75"/>
      <c r="D289" s="99"/>
      <c r="E289" s="99"/>
      <c r="F289" s="99"/>
      <c r="G289" s="23"/>
      <c r="H289"/>
      <c r="I289"/>
    </row>
    <row r="290" spans="1:9" ht="17.25" customHeight="1">
      <c r="A290" s="73"/>
      <c r="B290" s="74"/>
      <c r="C290" s="75"/>
      <c r="D290" s="99"/>
      <c r="E290" s="99"/>
      <c r="F290" s="99"/>
      <c r="G290" s="23"/>
      <c r="H290"/>
      <c r="I290"/>
    </row>
    <row r="291" spans="1:9" ht="17.25" customHeight="1">
      <c r="A291" s="73"/>
      <c r="B291" s="74"/>
      <c r="C291" s="75"/>
      <c r="D291" s="99"/>
      <c r="E291" s="99"/>
      <c r="F291" s="99"/>
      <c r="G291" s="23"/>
      <c r="H291"/>
      <c r="I291"/>
    </row>
    <row r="292" spans="1:9" ht="17.25" customHeight="1">
      <c r="A292" s="73"/>
      <c r="B292" s="74"/>
      <c r="C292" s="75"/>
      <c r="D292" s="99"/>
      <c r="E292" s="99"/>
      <c r="F292" s="99"/>
      <c r="G292" s="23"/>
      <c r="H292"/>
      <c r="I292"/>
    </row>
    <row r="293" spans="1:9" ht="17.25" customHeight="1">
      <c r="A293" s="73"/>
      <c r="B293" s="74"/>
      <c r="C293" s="75"/>
      <c r="D293" s="99"/>
      <c r="E293" s="99"/>
      <c r="F293" s="99"/>
      <c r="G293" s="23"/>
      <c r="H293"/>
      <c r="I293"/>
    </row>
    <row r="294" spans="1:9" ht="17.25" customHeight="1">
      <c r="A294" s="73"/>
      <c r="B294" s="74"/>
      <c r="C294" s="75"/>
      <c r="D294" s="99"/>
      <c r="E294" s="99"/>
      <c r="F294" s="99"/>
      <c r="G294" s="23"/>
      <c r="H294"/>
      <c r="I294"/>
    </row>
    <row r="295" spans="1:9" ht="17.25" customHeight="1">
      <c r="A295" s="73"/>
      <c r="B295" s="74"/>
      <c r="C295" s="75"/>
      <c r="D295" s="99"/>
      <c r="E295" s="99"/>
      <c r="F295" s="99"/>
      <c r="G295" s="23"/>
      <c r="H295"/>
      <c r="I295"/>
    </row>
    <row r="296" spans="1:9" ht="17.25" customHeight="1">
      <c r="A296" s="73"/>
      <c r="B296" s="74"/>
      <c r="C296" s="75"/>
      <c r="D296" s="99"/>
      <c r="E296" s="99"/>
      <c r="F296" s="99"/>
      <c r="G296" s="23"/>
      <c r="H296"/>
      <c r="I296"/>
    </row>
    <row r="297" spans="1:9" ht="17.25" customHeight="1">
      <c r="A297" s="73"/>
      <c r="B297" s="74"/>
      <c r="C297" s="75"/>
      <c r="D297" s="99"/>
      <c r="E297" s="99"/>
      <c r="F297" s="99"/>
      <c r="G297" s="23"/>
      <c r="H297"/>
      <c r="I297"/>
    </row>
    <row r="298" spans="1:9" ht="17.25" customHeight="1">
      <c r="A298" s="73"/>
      <c r="B298" s="74"/>
      <c r="C298" s="75"/>
      <c r="D298" s="99"/>
      <c r="E298" s="99"/>
      <c r="F298" s="99"/>
      <c r="G298" s="23"/>
      <c r="H298"/>
      <c r="I298"/>
    </row>
    <row r="299" spans="1:9" ht="17.25" customHeight="1">
      <c r="A299" s="73"/>
      <c r="B299" s="74"/>
      <c r="C299" s="75"/>
      <c r="D299" s="99"/>
      <c r="E299" s="99"/>
      <c r="F299" s="99"/>
      <c r="G299" s="23"/>
      <c r="H299"/>
      <c r="I299"/>
    </row>
    <row r="300" spans="1:9" ht="17.25" customHeight="1">
      <c r="A300" s="73"/>
      <c r="B300" s="74"/>
      <c r="C300" s="75"/>
      <c r="D300" s="99"/>
      <c r="E300" s="99"/>
      <c r="F300" s="99"/>
      <c r="G300" s="23"/>
      <c r="H300"/>
      <c r="I300"/>
    </row>
    <row r="301" spans="1:9" ht="17.25" customHeight="1">
      <c r="A301" s="73"/>
      <c r="B301" s="74"/>
      <c r="C301" s="75"/>
      <c r="D301" s="99"/>
      <c r="E301" s="99"/>
      <c r="F301" s="99"/>
      <c r="G301" s="23"/>
      <c r="H301"/>
      <c r="I301"/>
    </row>
    <row r="302" spans="1:9" ht="17.25" customHeight="1">
      <c r="A302" s="73"/>
      <c r="B302" s="74"/>
      <c r="C302" s="75"/>
      <c r="D302" s="99"/>
      <c r="E302" s="99"/>
      <c r="F302" s="99"/>
      <c r="G302" s="23"/>
      <c r="H302"/>
      <c r="I302"/>
    </row>
    <row r="303" spans="1:9" ht="17.25" customHeight="1">
      <c r="A303" s="73"/>
      <c r="B303" s="74"/>
      <c r="C303" s="75"/>
      <c r="D303" s="99"/>
      <c r="E303" s="99"/>
      <c r="F303" s="99"/>
      <c r="G303" s="23"/>
      <c r="H303"/>
      <c r="I303"/>
    </row>
    <row r="304" spans="1:9" ht="17.25" customHeight="1">
      <c r="A304" s="73"/>
      <c r="B304" s="74"/>
      <c r="C304" s="75"/>
      <c r="D304" s="99"/>
      <c r="E304" s="99"/>
      <c r="F304" s="99"/>
      <c r="G304" s="23"/>
      <c r="H304"/>
      <c r="I304"/>
    </row>
    <row r="305" spans="1:9" ht="17.25" customHeight="1">
      <c r="A305" s="76"/>
      <c r="B305" s="74"/>
      <c r="C305" s="75"/>
      <c r="D305" s="99"/>
      <c r="E305" s="99"/>
      <c r="F305" s="99"/>
      <c r="G305" s="23"/>
      <c r="H305"/>
      <c r="I305"/>
    </row>
    <row r="306" spans="1:9" ht="17.25" customHeight="1">
      <c r="A306" s="76"/>
      <c r="B306" s="74"/>
      <c r="C306" s="75"/>
      <c r="D306" s="99"/>
      <c r="E306" s="99"/>
      <c r="F306" s="99"/>
      <c r="G306" s="23"/>
      <c r="H306"/>
      <c r="I306"/>
    </row>
    <row r="307" spans="1:9" ht="17.25" customHeight="1">
      <c r="A307" s="76"/>
      <c r="B307" s="74"/>
      <c r="C307" s="75"/>
      <c r="D307" s="99"/>
      <c r="E307" s="99"/>
      <c r="F307" s="99"/>
      <c r="G307" s="23"/>
      <c r="H307"/>
      <c r="I307"/>
    </row>
    <row r="308" spans="1:9" ht="17.25" customHeight="1">
      <c r="A308" s="76"/>
      <c r="B308" s="74"/>
      <c r="C308" s="75"/>
      <c r="D308" s="99"/>
      <c r="E308" s="99"/>
      <c r="F308" s="99"/>
      <c r="G308" s="23"/>
      <c r="H308"/>
      <c r="I308"/>
    </row>
    <row r="309" spans="1:9" ht="17.25" customHeight="1">
      <c r="A309" s="76"/>
      <c r="B309" s="74"/>
      <c r="C309" s="75"/>
      <c r="D309" s="99"/>
      <c r="E309" s="99"/>
      <c r="F309" s="99"/>
      <c r="G309" s="23"/>
      <c r="H309"/>
      <c r="I309"/>
    </row>
    <row r="310" spans="1:9">
      <c r="D310" s="100"/>
      <c r="E310" s="100"/>
      <c r="F310" s="101"/>
      <c r="G310" s="24"/>
      <c r="H310"/>
      <c r="I310"/>
    </row>
    <row r="311" spans="1:9">
      <c r="D311" s="100"/>
      <c r="E311" s="100"/>
      <c r="F311" s="101"/>
      <c r="G311" s="24"/>
      <c r="H311"/>
      <c r="I311"/>
    </row>
    <row r="312" spans="1:9">
      <c r="D312" s="100"/>
      <c r="E312" s="100"/>
      <c r="F312" s="102"/>
      <c r="G312" s="25"/>
      <c r="H312"/>
      <c r="I312"/>
    </row>
    <row r="313" spans="1:9">
      <c r="D313" s="100"/>
      <c r="E313" s="100"/>
      <c r="F313" s="100"/>
      <c r="H313"/>
      <c r="I313"/>
    </row>
    <row r="314" spans="1:9">
      <c r="D314" s="100"/>
      <c r="E314" s="100"/>
      <c r="F314" s="100"/>
      <c r="H314"/>
      <c r="I314"/>
    </row>
  </sheetData>
  <mergeCells count="8">
    <mergeCell ref="D2:F2"/>
    <mergeCell ref="D3:F3"/>
    <mergeCell ref="A6:F6"/>
    <mergeCell ref="A7:F7"/>
    <mergeCell ref="A11:A12"/>
    <mergeCell ref="B11:B12"/>
    <mergeCell ref="C11:C12"/>
    <mergeCell ref="D11:F11"/>
  </mergeCells>
  <pageMargins left="1.1599999999999999" right="0.27559055118110198" top="0.35433070866141703" bottom="0.28999999999999998" header="0.31496062992126" footer="0.196850393700787"/>
  <pageSetup paperSize="9" orientation="landscape" r:id="rId1"/>
  <headerFooter scaleWithDoc="0" alignWithMargins="0">
    <oddFooter>Page &amp;P</oddFooter>
    <evenFooter>&amp;L&amp;P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TOTAL</vt:lpstr>
      <vt:lpstr>TOTAL!Print_Titles</vt:lpstr>
    </vt:vector>
  </TitlesOfParts>
  <Company>cjarges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</dc:creator>
  <cp:lastModifiedBy>loredanat</cp:lastModifiedBy>
  <cp:lastPrinted>2021-04-12T11:05:43Z</cp:lastPrinted>
  <dcterms:created xsi:type="dcterms:W3CDTF">2012-01-03T09:20:27Z</dcterms:created>
  <dcterms:modified xsi:type="dcterms:W3CDTF">2021-04-20T07:06:33Z</dcterms:modified>
</cp:coreProperties>
</file>