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nexa nr.3" sheetId="1" r:id="rId1"/>
  </sheets>
  <definedNames>
    <definedName name="_xlnm._FilterDatabase" localSheetId="0" hidden="1">'Anexa nr.3'!$A$10:$J$10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'Anexa nr.3'!$7:$9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R152" i="1"/>
  <c r="E150"/>
  <c r="E149" s="1"/>
  <c r="J149"/>
  <c r="I149"/>
  <c r="H149"/>
  <c r="G149"/>
  <c r="F149"/>
  <c r="D149"/>
  <c r="C149"/>
  <c r="J148"/>
  <c r="J147" s="1"/>
  <c r="J146" s="1"/>
  <c r="J145" s="1"/>
  <c r="I148"/>
  <c r="H148"/>
  <c r="H147" s="1"/>
  <c r="H146" s="1"/>
  <c r="H145" s="1"/>
  <c r="G148"/>
  <c r="G147" s="1"/>
  <c r="G146" s="1"/>
  <c r="G145" s="1"/>
  <c r="F148"/>
  <c r="D148"/>
  <c r="C148"/>
  <c r="I147"/>
  <c r="I146" s="1"/>
  <c r="I145" s="1"/>
  <c r="F147"/>
  <c r="F146" s="1"/>
  <c r="F145" s="1"/>
  <c r="D147"/>
  <c r="D146" s="1"/>
  <c r="D145" s="1"/>
  <c r="C147"/>
  <c r="C146" s="1"/>
  <c r="C145" s="1"/>
  <c r="E144"/>
  <c r="J143"/>
  <c r="I143"/>
  <c r="H143"/>
  <c r="G143"/>
  <c r="F143"/>
  <c r="E143"/>
  <c r="D143"/>
  <c r="C143"/>
  <c r="J142"/>
  <c r="I142"/>
  <c r="H142"/>
  <c r="G142"/>
  <c r="G141" s="1"/>
  <c r="G140" s="1"/>
  <c r="G139" s="1"/>
  <c r="F142"/>
  <c r="F141" s="1"/>
  <c r="F140" s="1"/>
  <c r="F139" s="1"/>
  <c r="E142"/>
  <c r="E141" s="1"/>
  <c r="E140" s="1"/>
  <c r="E139" s="1"/>
  <c r="D142"/>
  <c r="D141" s="1"/>
  <c r="D140" s="1"/>
  <c r="D139" s="1"/>
  <c r="C142"/>
  <c r="C141" s="1"/>
  <c r="C140" s="1"/>
  <c r="C139" s="1"/>
  <c r="J141"/>
  <c r="I141"/>
  <c r="I140" s="1"/>
  <c r="I139" s="1"/>
  <c r="H141"/>
  <c r="H140" s="1"/>
  <c r="H139" s="1"/>
  <c r="J140"/>
  <c r="J139" s="1"/>
  <c r="E138"/>
  <c r="E137" s="1"/>
  <c r="J137"/>
  <c r="I137"/>
  <c r="H137"/>
  <c r="G137"/>
  <c r="F137"/>
  <c r="D137"/>
  <c r="C137"/>
  <c r="J136"/>
  <c r="J135" s="1"/>
  <c r="J134" s="1"/>
  <c r="J133" s="1"/>
  <c r="I136"/>
  <c r="I135" s="1"/>
  <c r="I134" s="1"/>
  <c r="I133" s="1"/>
  <c r="H136"/>
  <c r="H135" s="1"/>
  <c r="H134" s="1"/>
  <c r="H133" s="1"/>
  <c r="G136"/>
  <c r="G135" s="1"/>
  <c r="G134" s="1"/>
  <c r="G133" s="1"/>
  <c r="F136"/>
  <c r="F135" s="1"/>
  <c r="F134" s="1"/>
  <c r="F133" s="1"/>
  <c r="E136"/>
  <c r="E135" s="1"/>
  <c r="E134" s="1"/>
  <c r="E133" s="1"/>
  <c r="D136"/>
  <c r="C136"/>
  <c r="D135"/>
  <c r="D134" s="1"/>
  <c r="D133" s="1"/>
  <c r="C135"/>
  <c r="C134" s="1"/>
  <c r="C133" s="1"/>
  <c r="E132"/>
  <c r="J131"/>
  <c r="I131"/>
  <c r="H131"/>
  <c r="G131"/>
  <c r="F131"/>
  <c r="E131"/>
  <c r="D131"/>
  <c r="C131"/>
  <c r="J130"/>
  <c r="J129" s="1"/>
  <c r="J128" s="1"/>
  <c r="J127" s="1"/>
  <c r="I130"/>
  <c r="H130"/>
  <c r="G130"/>
  <c r="F130"/>
  <c r="E130"/>
  <c r="E129" s="1"/>
  <c r="E128" s="1"/>
  <c r="E127" s="1"/>
  <c r="D130"/>
  <c r="D129" s="1"/>
  <c r="D128" s="1"/>
  <c r="D127" s="1"/>
  <c r="C130"/>
  <c r="C129" s="1"/>
  <c r="C128" s="1"/>
  <c r="C127" s="1"/>
  <c r="I129"/>
  <c r="I128" s="1"/>
  <c r="I127" s="1"/>
  <c r="H129"/>
  <c r="H128" s="1"/>
  <c r="H127" s="1"/>
  <c r="G129"/>
  <c r="G128" s="1"/>
  <c r="G127" s="1"/>
  <c r="F129"/>
  <c r="F128" s="1"/>
  <c r="F127" s="1"/>
  <c r="P127"/>
  <c r="E126"/>
  <c r="E125" s="1"/>
  <c r="J125"/>
  <c r="I125"/>
  <c r="H125"/>
  <c r="G125"/>
  <c r="F125"/>
  <c r="D125"/>
  <c r="C125"/>
  <c r="J124"/>
  <c r="J123" s="1"/>
  <c r="J122" s="1"/>
  <c r="J121" s="1"/>
  <c r="I124"/>
  <c r="I123" s="1"/>
  <c r="I122" s="1"/>
  <c r="I121" s="1"/>
  <c r="H124"/>
  <c r="H123" s="1"/>
  <c r="H122" s="1"/>
  <c r="H121" s="1"/>
  <c r="G124"/>
  <c r="G123" s="1"/>
  <c r="G122" s="1"/>
  <c r="G121" s="1"/>
  <c r="F124"/>
  <c r="F123" s="1"/>
  <c r="F122" s="1"/>
  <c r="F121" s="1"/>
  <c r="E124"/>
  <c r="E123" s="1"/>
  <c r="E122" s="1"/>
  <c r="E121" s="1"/>
  <c r="D124"/>
  <c r="D123" s="1"/>
  <c r="D122" s="1"/>
  <c r="D121" s="1"/>
  <c r="C124"/>
  <c r="C123"/>
  <c r="C122" s="1"/>
  <c r="C121" s="1"/>
  <c r="P121"/>
  <c r="E120"/>
  <c r="J119"/>
  <c r="I119"/>
  <c r="H119"/>
  <c r="G119"/>
  <c r="F119"/>
  <c r="E119"/>
  <c r="E118" s="1"/>
  <c r="D119"/>
  <c r="D118" s="1"/>
  <c r="C119"/>
  <c r="C118" s="1"/>
  <c r="J118"/>
  <c r="J117" s="1"/>
  <c r="J116" s="1"/>
  <c r="J115" s="1"/>
  <c r="I118"/>
  <c r="H118"/>
  <c r="G118"/>
  <c r="F118"/>
  <c r="I117"/>
  <c r="I116" s="1"/>
  <c r="I115" s="1"/>
  <c r="H117"/>
  <c r="H116" s="1"/>
  <c r="H115" s="1"/>
  <c r="G117"/>
  <c r="G116" s="1"/>
  <c r="G115" s="1"/>
  <c r="F117"/>
  <c r="F116" s="1"/>
  <c r="F115" s="1"/>
  <c r="P115"/>
  <c r="P151" s="1"/>
  <c r="F114"/>
  <c r="E114" s="1"/>
  <c r="J113"/>
  <c r="I113"/>
  <c r="H113"/>
  <c r="G113"/>
  <c r="D113"/>
  <c r="C113"/>
  <c r="J112"/>
  <c r="J111" s="1"/>
  <c r="J110" s="1"/>
  <c r="I112"/>
  <c r="I111" s="1"/>
  <c r="I110" s="1"/>
  <c r="H112"/>
  <c r="H111" s="1"/>
  <c r="H110" s="1"/>
  <c r="G112"/>
  <c r="G111" s="1"/>
  <c r="G110" s="1"/>
  <c r="F112"/>
  <c r="F111" s="1"/>
  <c r="F110" s="1"/>
  <c r="D112"/>
  <c r="C112"/>
  <c r="D111"/>
  <c r="D110" s="1"/>
  <c r="C111"/>
  <c r="AD110"/>
  <c r="AB110"/>
  <c r="O110"/>
  <c r="C110"/>
  <c r="E109"/>
  <c r="E108" s="1"/>
  <c r="J108"/>
  <c r="I108"/>
  <c r="H108"/>
  <c r="G108"/>
  <c r="F108"/>
  <c r="D108"/>
  <c r="C108"/>
  <c r="J107"/>
  <c r="J106" s="1"/>
  <c r="J105" s="1"/>
  <c r="I107"/>
  <c r="I106" s="1"/>
  <c r="I105" s="1"/>
  <c r="H107"/>
  <c r="H106" s="1"/>
  <c r="H105" s="1"/>
  <c r="G107"/>
  <c r="G106" s="1"/>
  <c r="G105" s="1"/>
  <c r="F107"/>
  <c r="F106" s="1"/>
  <c r="F105" s="1"/>
  <c r="E107"/>
  <c r="E106" s="1"/>
  <c r="E105" s="1"/>
  <c r="D107"/>
  <c r="C107"/>
  <c r="D106"/>
  <c r="D105" s="1"/>
  <c r="C106"/>
  <c r="C105" s="1"/>
  <c r="AD105"/>
  <c r="AB105"/>
  <c r="J104"/>
  <c r="J103" s="1"/>
  <c r="J102" s="1"/>
  <c r="J101" s="1"/>
  <c r="I104"/>
  <c r="I103" s="1"/>
  <c r="I102" s="1"/>
  <c r="I101" s="1"/>
  <c r="H104"/>
  <c r="H103" s="1"/>
  <c r="H102" s="1"/>
  <c r="H101" s="1"/>
  <c r="G104"/>
  <c r="G103" s="1"/>
  <c r="G102" s="1"/>
  <c r="G101" s="1"/>
  <c r="F104"/>
  <c r="D104"/>
  <c r="C104"/>
  <c r="F103"/>
  <c r="F102" s="1"/>
  <c r="F101" s="1"/>
  <c r="D103"/>
  <c r="D102" s="1"/>
  <c r="D101" s="1"/>
  <c r="C103"/>
  <c r="C102" s="1"/>
  <c r="C101" s="1"/>
  <c r="J100"/>
  <c r="J99" s="1"/>
  <c r="J98" s="1"/>
  <c r="I100"/>
  <c r="I99" s="1"/>
  <c r="I98" s="1"/>
  <c r="I97" s="1"/>
  <c r="I96" s="1"/>
  <c r="H100"/>
  <c r="H99" s="1"/>
  <c r="H98" s="1"/>
  <c r="H97" s="1"/>
  <c r="H96" s="1"/>
  <c r="G100"/>
  <c r="G99" s="1"/>
  <c r="G98" s="1"/>
  <c r="G97" s="1"/>
  <c r="G96" s="1"/>
  <c r="F100"/>
  <c r="F99" s="1"/>
  <c r="F98" s="1"/>
  <c r="D100"/>
  <c r="D99" s="1"/>
  <c r="D98" s="1"/>
  <c r="C100"/>
  <c r="C99" s="1"/>
  <c r="C98" s="1"/>
  <c r="F95"/>
  <c r="E95" s="1"/>
  <c r="J94"/>
  <c r="J93" s="1"/>
  <c r="J92" s="1"/>
  <c r="J91" s="1"/>
  <c r="I94"/>
  <c r="I93" s="1"/>
  <c r="I92" s="1"/>
  <c r="I91" s="1"/>
  <c r="H94"/>
  <c r="G94"/>
  <c r="D94"/>
  <c r="D93" s="1"/>
  <c r="D92" s="1"/>
  <c r="D91" s="1"/>
  <c r="D90" s="1"/>
  <c r="C94"/>
  <c r="C93" s="1"/>
  <c r="C92" s="1"/>
  <c r="C91" s="1"/>
  <c r="C90" s="1"/>
  <c r="H93"/>
  <c r="H92" s="1"/>
  <c r="H91" s="1"/>
  <c r="G93"/>
  <c r="G92" s="1"/>
  <c r="G91" s="1"/>
  <c r="D89"/>
  <c r="D88" s="1"/>
  <c r="D87" s="1"/>
  <c r="D86" s="1"/>
  <c r="D85" s="1"/>
  <c r="C89"/>
  <c r="C88" s="1"/>
  <c r="C87" s="1"/>
  <c r="C86" s="1"/>
  <c r="C85" s="1"/>
  <c r="E84"/>
  <c r="E83" s="1"/>
  <c r="J83"/>
  <c r="I83"/>
  <c r="H83"/>
  <c r="G83"/>
  <c r="F83"/>
  <c r="D83"/>
  <c r="C83"/>
  <c r="J82"/>
  <c r="I82"/>
  <c r="I81" s="1"/>
  <c r="I80" s="1"/>
  <c r="H82"/>
  <c r="H81" s="1"/>
  <c r="H80" s="1"/>
  <c r="G82"/>
  <c r="G81" s="1"/>
  <c r="G80" s="1"/>
  <c r="F82"/>
  <c r="F81" s="1"/>
  <c r="F80" s="1"/>
  <c r="E82"/>
  <c r="E81" s="1"/>
  <c r="E80" s="1"/>
  <c r="D82"/>
  <c r="D81" s="1"/>
  <c r="D80" s="1"/>
  <c r="C82"/>
  <c r="C81" s="1"/>
  <c r="C80" s="1"/>
  <c r="J81"/>
  <c r="AD80"/>
  <c r="J80"/>
  <c r="E79"/>
  <c r="J78"/>
  <c r="I78"/>
  <c r="H78"/>
  <c r="G78"/>
  <c r="F78"/>
  <c r="E78"/>
  <c r="D78"/>
  <c r="C78"/>
  <c r="J77"/>
  <c r="I77"/>
  <c r="H77"/>
  <c r="G77"/>
  <c r="G76" s="1"/>
  <c r="G75" s="1"/>
  <c r="F77"/>
  <c r="F76" s="1"/>
  <c r="F75" s="1"/>
  <c r="E77"/>
  <c r="E76" s="1"/>
  <c r="E75" s="1"/>
  <c r="D77"/>
  <c r="D76" s="1"/>
  <c r="D75" s="1"/>
  <c r="C77"/>
  <c r="C76" s="1"/>
  <c r="C75" s="1"/>
  <c r="J76"/>
  <c r="I76"/>
  <c r="I75" s="1"/>
  <c r="H76"/>
  <c r="AB75"/>
  <c r="AD75" s="1"/>
  <c r="O75"/>
  <c r="J75"/>
  <c r="H75"/>
  <c r="H74"/>
  <c r="E74"/>
  <c r="J73"/>
  <c r="I73"/>
  <c r="H73"/>
  <c r="G73"/>
  <c r="F73"/>
  <c r="E73"/>
  <c r="D73"/>
  <c r="C73"/>
  <c r="J72"/>
  <c r="I72"/>
  <c r="H72"/>
  <c r="H71" s="1"/>
  <c r="H70" s="1"/>
  <c r="G72"/>
  <c r="G71" s="1"/>
  <c r="G70" s="1"/>
  <c r="F72"/>
  <c r="F71" s="1"/>
  <c r="F70" s="1"/>
  <c r="E72"/>
  <c r="E71" s="1"/>
  <c r="E70" s="1"/>
  <c r="D72"/>
  <c r="D71" s="1"/>
  <c r="D70" s="1"/>
  <c r="C72"/>
  <c r="C71" s="1"/>
  <c r="C70" s="1"/>
  <c r="J71"/>
  <c r="I71"/>
  <c r="AB70"/>
  <c r="AD70" s="1"/>
  <c r="O70"/>
  <c r="J70"/>
  <c r="I70"/>
  <c r="H69"/>
  <c r="H68" s="1"/>
  <c r="G69"/>
  <c r="G68" s="1"/>
  <c r="F69"/>
  <c r="E69" s="1"/>
  <c r="J68"/>
  <c r="I68"/>
  <c r="D68"/>
  <c r="C68"/>
  <c r="J67"/>
  <c r="J66" s="1"/>
  <c r="J65" s="1"/>
  <c r="I67"/>
  <c r="I66" s="1"/>
  <c r="I65" s="1"/>
  <c r="H67"/>
  <c r="H66" s="1"/>
  <c r="H65" s="1"/>
  <c r="G67"/>
  <c r="G66" s="1"/>
  <c r="G65" s="1"/>
  <c r="F67"/>
  <c r="F66" s="1"/>
  <c r="F65" s="1"/>
  <c r="D67"/>
  <c r="C67"/>
  <c r="D66"/>
  <c r="D65" s="1"/>
  <c r="C66"/>
  <c r="AD65"/>
  <c r="AB65"/>
  <c r="O65"/>
  <c r="C65"/>
  <c r="E64"/>
  <c r="E63" s="1"/>
  <c r="J63"/>
  <c r="I63"/>
  <c r="H63"/>
  <c r="G63"/>
  <c r="F63"/>
  <c r="D63"/>
  <c r="C63"/>
  <c r="J62"/>
  <c r="J61" s="1"/>
  <c r="J60" s="1"/>
  <c r="I62"/>
  <c r="I61" s="1"/>
  <c r="I60" s="1"/>
  <c r="H62"/>
  <c r="H61" s="1"/>
  <c r="H60" s="1"/>
  <c r="G62"/>
  <c r="G61" s="1"/>
  <c r="G60" s="1"/>
  <c r="F62"/>
  <c r="F61" s="1"/>
  <c r="F60" s="1"/>
  <c r="E62"/>
  <c r="E61" s="1"/>
  <c r="E60" s="1"/>
  <c r="D62"/>
  <c r="C62"/>
  <c r="D61"/>
  <c r="D60" s="1"/>
  <c r="C61"/>
  <c r="C60" s="1"/>
  <c r="AD60"/>
  <c r="AB60"/>
  <c r="G59"/>
  <c r="E59" s="1"/>
  <c r="J58"/>
  <c r="I58"/>
  <c r="H58"/>
  <c r="F58"/>
  <c r="D58"/>
  <c r="C58"/>
  <c r="J57"/>
  <c r="J56" s="1"/>
  <c r="J55" s="1"/>
  <c r="I57"/>
  <c r="I56" s="1"/>
  <c r="I55" s="1"/>
  <c r="H57"/>
  <c r="H56" s="1"/>
  <c r="H55" s="1"/>
  <c r="F57"/>
  <c r="F56" s="1"/>
  <c r="F55" s="1"/>
  <c r="D57"/>
  <c r="C57"/>
  <c r="D56"/>
  <c r="D55" s="1"/>
  <c r="C56"/>
  <c r="AD55"/>
  <c r="AB55"/>
  <c r="O55"/>
  <c r="C55"/>
  <c r="E54"/>
  <c r="E53" s="1"/>
  <c r="J53"/>
  <c r="I53"/>
  <c r="H53"/>
  <c r="G53"/>
  <c r="F53"/>
  <c r="D53"/>
  <c r="C53"/>
  <c r="J52"/>
  <c r="J51" s="1"/>
  <c r="J50" s="1"/>
  <c r="I52"/>
  <c r="I51" s="1"/>
  <c r="I50" s="1"/>
  <c r="H52"/>
  <c r="H51" s="1"/>
  <c r="H50" s="1"/>
  <c r="G52"/>
  <c r="G51" s="1"/>
  <c r="G50" s="1"/>
  <c r="F52"/>
  <c r="F51" s="1"/>
  <c r="F50" s="1"/>
  <c r="E52"/>
  <c r="E51" s="1"/>
  <c r="E50" s="1"/>
  <c r="D52"/>
  <c r="C52"/>
  <c r="D51"/>
  <c r="D50" s="1"/>
  <c r="C51"/>
  <c r="C50" s="1"/>
  <c r="AD50"/>
  <c r="AB50"/>
  <c r="F49"/>
  <c r="E49" s="1"/>
  <c r="Y48"/>
  <c r="J48"/>
  <c r="I48"/>
  <c r="H48"/>
  <c r="G48"/>
  <c r="D48"/>
  <c r="C48"/>
  <c r="J47"/>
  <c r="J46" s="1"/>
  <c r="J45" s="1"/>
  <c r="I47"/>
  <c r="I46" s="1"/>
  <c r="I45" s="1"/>
  <c r="H47"/>
  <c r="H46" s="1"/>
  <c r="H45" s="1"/>
  <c r="G47"/>
  <c r="G46" s="1"/>
  <c r="G45" s="1"/>
  <c r="D47"/>
  <c r="C47"/>
  <c r="D46"/>
  <c r="C46"/>
  <c r="C45" s="1"/>
  <c r="AD45"/>
  <c r="AB45"/>
  <c r="Y45"/>
  <c r="O45"/>
  <c r="T45" s="1"/>
  <c r="N45"/>
  <c r="D45"/>
  <c r="F44"/>
  <c r="F42" s="1"/>
  <c r="F41" s="1"/>
  <c r="F40" s="1"/>
  <c r="J43"/>
  <c r="I43"/>
  <c r="H43"/>
  <c r="G43"/>
  <c r="F43"/>
  <c r="D43"/>
  <c r="C43"/>
  <c r="J42"/>
  <c r="J41" s="1"/>
  <c r="J40" s="1"/>
  <c r="I42"/>
  <c r="H42"/>
  <c r="G42"/>
  <c r="D42"/>
  <c r="D41" s="1"/>
  <c r="D40" s="1"/>
  <c r="C42"/>
  <c r="C41" s="1"/>
  <c r="C40" s="1"/>
  <c r="I41"/>
  <c r="I40" s="1"/>
  <c r="H41"/>
  <c r="G41"/>
  <c r="G40" s="1"/>
  <c r="AB40"/>
  <c r="AD40" s="1"/>
  <c r="O40"/>
  <c r="H40"/>
  <c r="E39"/>
  <c r="J38"/>
  <c r="I38"/>
  <c r="H38"/>
  <c r="G38"/>
  <c r="F38"/>
  <c r="E38"/>
  <c r="D38"/>
  <c r="C38"/>
  <c r="J37"/>
  <c r="J36" s="1"/>
  <c r="J35" s="1"/>
  <c r="I37"/>
  <c r="H37"/>
  <c r="G37"/>
  <c r="F37"/>
  <c r="E37"/>
  <c r="E36" s="1"/>
  <c r="E35" s="1"/>
  <c r="D37"/>
  <c r="D36" s="1"/>
  <c r="D35" s="1"/>
  <c r="AB35" s="1"/>
  <c r="AD35" s="1"/>
  <c r="C37"/>
  <c r="C36" s="1"/>
  <c r="C35" s="1"/>
  <c r="I36"/>
  <c r="I35" s="1"/>
  <c r="H36"/>
  <c r="G36"/>
  <c r="G35" s="1"/>
  <c r="F36"/>
  <c r="O35"/>
  <c r="N151" s="1"/>
  <c r="O151" s="1"/>
  <c r="H35"/>
  <c r="F35"/>
  <c r="J34"/>
  <c r="I34"/>
  <c r="I24" s="1"/>
  <c r="H34"/>
  <c r="H24" s="1"/>
  <c r="D34"/>
  <c r="D24" s="1"/>
  <c r="C34"/>
  <c r="C33" s="1"/>
  <c r="C32" s="1"/>
  <c r="J33"/>
  <c r="I33"/>
  <c r="J32"/>
  <c r="J31" s="1"/>
  <c r="J30" s="1"/>
  <c r="I32"/>
  <c r="I31" s="1"/>
  <c r="I30" s="1"/>
  <c r="AF31"/>
  <c r="J29"/>
  <c r="J28" s="1"/>
  <c r="I29"/>
  <c r="I28" s="1"/>
  <c r="H29"/>
  <c r="H28" s="1"/>
  <c r="G29"/>
  <c r="F29"/>
  <c r="D29"/>
  <c r="C29"/>
  <c r="C28" s="1"/>
  <c r="G28"/>
  <c r="F28"/>
  <c r="D28"/>
  <c r="G27"/>
  <c r="G26" s="1"/>
  <c r="G25" s="1"/>
  <c r="F27"/>
  <c r="F26" s="1"/>
  <c r="F25" s="1"/>
  <c r="D27"/>
  <c r="D26" s="1"/>
  <c r="D25" s="1"/>
  <c r="C27"/>
  <c r="C26" s="1"/>
  <c r="C25" s="1"/>
  <c r="J24"/>
  <c r="C24"/>
  <c r="C23" s="1"/>
  <c r="J23"/>
  <c r="J21"/>
  <c r="C21"/>
  <c r="J20"/>
  <c r="J19" s="1"/>
  <c r="J18" s="1"/>
  <c r="J17" s="1"/>
  <c r="I20"/>
  <c r="I19" s="1"/>
  <c r="I18" s="1"/>
  <c r="I17" s="1"/>
  <c r="H20"/>
  <c r="H19" s="1"/>
  <c r="H18" s="1"/>
  <c r="H17" s="1"/>
  <c r="G20"/>
  <c r="F20"/>
  <c r="D20"/>
  <c r="C20"/>
  <c r="C19" s="1"/>
  <c r="C18" s="1"/>
  <c r="C17" s="1"/>
  <c r="G19"/>
  <c r="G18" s="1"/>
  <c r="G17" s="1"/>
  <c r="F19"/>
  <c r="F18" s="1"/>
  <c r="F17" s="1"/>
  <c r="D19"/>
  <c r="D18" s="1"/>
  <c r="D17" s="1"/>
  <c r="J14"/>
  <c r="I14"/>
  <c r="H14"/>
  <c r="G14"/>
  <c r="G13" s="1"/>
  <c r="G12" s="1"/>
  <c r="G11" s="1"/>
  <c r="G10" s="1"/>
  <c r="F14"/>
  <c r="F13" s="1"/>
  <c r="F12" s="1"/>
  <c r="F11" s="1"/>
  <c r="F10" s="1"/>
  <c r="E14"/>
  <c r="E13" s="1"/>
  <c r="E12" s="1"/>
  <c r="E11" s="1"/>
  <c r="E10" s="1"/>
  <c r="D14"/>
  <c r="D13" s="1"/>
  <c r="D12" s="1"/>
  <c r="D11" s="1"/>
  <c r="D10" s="1"/>
  <c r="C14"/>
  <c r="C13" s="1"/>
  <c r="C12" s="1"/>
  <c r="C11" s="1"/>
  <c r="C10" s="1"/>
  <c r="J13"/>
  <c r="J12" s="1"/>
  <c r="J11" s="1"/>
  <c r="J10" s="1"/>
  <c r="I13"/>
  <c r="I12" s="1"/>
  <c r="I11" s="1"/>
  <c r="I10" s="1"/>
  <c r="H13"/>
  <c r="H12" s="1"/>
  <c r="H11" s="1"/>
  <c r="H10" s="1"/>
  <c r="P7"/>
  <c r="E48" l="1"/>
  <c r="E47"/>
  <c r="E46" s="1"/>
  <c r="E45" s="1"/>
  <c r="J90"/>
  <c r="J89"/>
  <c r="J88" s="1"/>
  <c r="J87" s="1"/>
  <c r="J86" s="1"/>
  <c r="J85" s="1"/>
  <c r="I90"/>
  <c r="I89"/>
  <c r="I88" s="1"/>
  <c r="I87" s="1"/>
  <c r="I86" s="1"/>
  <c r="I85" s="1"/>
  <c r="E100"/>
  <c r="E99" s="1"/>
  <c r="E98" s="1"/>
  <c r="E113"/>
  <c r="E112"/>
  <c r="E111" s="1"/>
  <c r="E110" s="1"/>
  <c r="AK10"/>
  <c r="AF33"/>
  <c r="AF32" s="1"/>
  <c r="J97"/>
  <c r="J96" s="1"/>
  <c r="H90"/>
  <c r="H89"/>
  <c r="H88" s="1"/>
  <c r="H87" s="1"/>
  <c r="H86" s="1"/>
  <c r="H85" s="1"/>
  <c r="I23"/>
  <c r="I21"/>
  <c r="I16" s="1"/>
  <c r="I151" s="1"/>
  <c r="E68"/>
  <c r="E67"/>
  <c r="E66" s="1"/>
  <c r="E65" s="1"/>
  <c r="G90"/>
  <c r="G89"/>
  <c r="G88" s="1"/>
  <c r="G87" s="1"/>
  <c r="G86" s="1"/>
  <c r="G85" s="1"/>
  <c r="H21"/>
  <c r="H16" s="1"/>
  <c r="H151" s="1"/>
  <c r="H23"/>
  <c r="D21"/>
  <c r="D16" s="1"/>
  <c r="D151" s="1"/>
  <c r="D23"/>
  <c r="E58"/>
  <c r="E57"/>
  <c r="E56" s="1"/>
  <c r="E55" s="1"/>
  <c r="C31"/>
  <c r="C30" s="1"/>
  <c r="C22"/>
  <c r="AF70"/>
  <c r="F97"/>
  <c r="F96" s="1"/>
  <c r="D97"/>
  <c r="D96" s="1"/>
  <c r="C16"/>
  <c r="C151" s="1"/>
  <c r="C97"/>
  <c r="C96" s="1"/>
  <c r="E89"/>
  <c r="E88" s="1"/>
  <c r="E87" s="1"/>
  <c r="E86" s="1"/>
  <c r="E85" s="1"/>
  <c r="E94"/>
  <c r="E93" s="1"/>
  <c r="E92" s="1"/>
  <c r="E91" s="1"/>
  <c r="E90" s="1"/>
  <c r="E20"/>
  <c r="E19" s="1"/>
  <c r="E18" s="1"/>
  <c r="E17" s="1"/>
  <c r="J16"/>
  <c r="J151" s="1"/>
  <c r="F47"/>
  <c r="F46" s="1"/>
  <c r="F45" s="1"/>
  <c r="E117"/>
  <c r="E116" s="1"/>
  <c r="E115" s="1"/>
  <c r="J27"/>
  <c r="J26" s="1"/>
  <c r="J25" s="1"/>
  <c r="H33"/>
  <c r="H32" s="1"/>
  <c r="G58"/>
  <c r="E104"/>
  <c r="D117"/>
  <c r="D116" s="1"/>
  <c r="D115" s="1"/>
  <c r="E148"/>
  <c r="E147" s="1"/>
  <c r="E146" s="1"/>
  <c r="E145" s="1"/>
  <c r="I27"/>
  <c r="I26" s="1"/>
  <c r="I25" s="1"/>
  <c r="E44"/>
  <c r="F68"/>
  <c r="F94"/>
  <c r="F93" s="1"/>
  <c r="F92" s="1"/>
  <c r="F91" s="1"/>
  <c r="F113"/>
  <c r="C117"/>
  <c r="C116" s="1"/>
  <c r="C115" s="1"/>
  <c r="H27"/>
  <c r="H26" s="1"/>
  <c r="H25" s="1"/>
  <c r="F48"/>
  <c r="J22"/>
  <c r="D33"/>
  <c r="D32" s="1"/>
  <c r="G34"/>
  <c r="I22"/>
  <c r="F34"/>
  <c r="G57"/>
  <c r="G56" s="1"/>
  <c r="G55" s="1"/>
  <c r="F90" l="1"/>
  <c r="F89"/>
  <c r="F88" s="1"/>
  <c r="F87" s="1"/>
  <c r="F86" s="1"/>
  <c r="F85" s="1"/>
  <c r="H31"/>
  <c r="H30" s="1"/>
  <c r="H22"/>
  <c r="D31"/>
  <c r="D30" s="1"/>
  <c r="D22"/>
  <c r="E103"/>
  <c r="E102" s="1"/>
  <c r="E101" s="1"/>
  <c r="E29"/>
  <c r="G24"/>
  <c r="G33"/>
  <c r="G32" s="1"/>
  <c r="F24"/>
  <c r="F33"/>
  <c r="F32" s="1"/>
  <c r="E43"/>
  <c r="E34"/>
  <c r="E42"/>
  <c r="E41" s="1"/>
  <c r="E40" s="1"/>
  <c r="E97"/>
  <c r="E96" s="1"/>
  <c r="E28" l="1"/>
  <c r="E27"/>
  <c r="E26" s="1"/>
  <c r="E25" s="1"/>
  <c r="G21"/>
  <c r="G16" s="1"/>
  <c r="G151" s="1"/>
  <c r="G23"/>
  <c r="G31"/>
  <c r="G30" s="1"/>
  <c r="G22"/>
  <c r="F21"/>
  <c r="F16" s="1"/>
  <c r="F151" s="1"/>
  <c r="F23"/>
  <c r="F31"/>
  <c r="F30" s="1"/>
  <c r="F22"/>
  <c r="E24"/>
  <c r="E33"/>
  <c r="E32" s="1"/>
  <c r="E31" l="1"/>
  <c r="E30" s="1"/>
  <c r="E22"/>
  <c r="E21"/>
  <c r="E16" s="1"/>
  <c r="E151" s="1"/>
  <c r="E23"/>
</calcChain>
</file>

<file path=xl/comments1.xml><?xml version="1.0" encoding="utf-8"?>
<comments xmlns="http://schemas.openxmlformats.org/spreadsheetml/2006/main">
  <authors>
    <author>sabinab</author>
  </authors>
  <commentList>
    <comment ref="C49" authorId="0">
      <text>
        <r>
          <rPr>
            <sz val="9"/>
            <color indexed="81"/>
            <rFont val="Tahoma"/>
            <family val="2"/>
            <charset val="238"/>
          </rPr>
          <t xml:space="preserve">525 din 2021
</t>
        </r>
      </text>
    </comment>
  </commentList>
</comments>
</file>

<file path=xl/sharedStrings.xml><?xml version="1.0" encoding="utf-8"?>
<sst xmlns="http://schemas.openxmlformats.org/spreadsheetml/2006/main" count="243" uniqueCount="82">
  <si>
    <t>JUDETUL ARGES</t>
  </si>
  <si>
    <t>DIRECTIA ECONOMICA</t>
  </si>
  <si>
    <t xml:space="preserve">SERVICIUL BUGET IMPOZITE TAXE SI VENITURI </t>
  </si>
  <si>
    <t xml:space="preserve">PROIECT PRIVIND  BUGETUL CREDITULUI INTERN PE ANUL 2023
</t>
  </si>
  <si>
    <t>mii lei</t>
  </si>
  <si>
    <t xml:space="preserve">TOTAL CREDIT </t>
  </si>
  <si>
    <t>DENUMIRE 
INDICATOR</t>
  </si>
  <si>
    <t>COD 
INDICATOR</t>
  </si>
  <si>
    <t>Realizări 2021</t>
  </si>
  <si>
    <t>Executie preliminata 2022</t>
  </si>
  <si>
    <t>PROPUNERI 
AN 2023</t>
  </si>
  <si>
    <t>TRIM.</t>
  </si>
  <si>
    <t>ESTIMARI</t>
  </si>
  <si>
    <t>credit I</t>
  </si>
  <si>
    <t>Credit II</t>
  </si>
  <si>
    <t>Executie 2022</t>
  </si>
  <si>
    <t>Madalina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</si>
  <si>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</si>
  <si>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</si>
  <si>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</si>
  <si>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</si>
  <si>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</si>
  <si>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</si>
  <si>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</si>
  <si>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</si>
  <si>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</si>
  <si>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</si>
  <si>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</si>
  <si>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</si>
  <si>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</si>
  <si>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</si>
  <si>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</si>
  <si>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</si>
  <si>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</si>
  <si>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</si>
  <si>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</si>
  <si>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</si>
  <si>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</si>
  <si>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</si>
  <si>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</si>
  <si>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</si>
  <si>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</si>
  <si>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</si>
  <si>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</si>
  <si>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</si>
  <si>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</si>
  <si>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</si>
  <si>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</si>
  <si>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</si>
  <si>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AUTORITATI PUBLICE SI ACTIUNI 
EXTERNE</t>
  </si>
  <si>
    <t>51.07</t>
  </si>
  <si>
    <t>credit II</t>
  </si>
  <si>
    <t>TOTAL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</si>
  <si>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</si>
  <si>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</si>
  <si>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</si>
  <si>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</si>
  <si>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"Cresterea eficientei energetice a Spitalului de Recuperare Bradet"</t>
  </si>
  <si>
    <t>PROIECT "Cresterea eficientei energetice a Palatului Administrativ situat in  Pitesti Piata Vasile Milea nr. 1, judetul Arges"</t>
  </si>
  <si>
    <t>PROIECT "Extindere, modernizare si dotare spatii urgenta Spitalul de Pediatrie Pitesti"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</si>
  <si>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</si>
  <si>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</si>
  <si>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</si>
  <si>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PROIECT "Consolidarea infrastructurii medicale pentru a face față provocărilor ridicate de combaterea epidemiei de COVID-19 la Spitalul de Pneumoftiziologie Sf. Andrei Valea Iașului, Argeș"</t>
  </si>
  <si>
    <t>SANATATE</t>
  </si>
  <si>
    <t>66.07</t>
  </si>
  <si>
    <t>SPITALUL JUDETEAN DE URGENTA PITESTI</t>
  </si>
  <si>
    <t xml:space="preserve">Construire corp de cladire nou la Spitalul Judetean de Urgenta Pitesti </t>
  </si>
  <si>
    <t>TRANSPORTURI</t>
  </si>
  <si>
    <t>84.07</t>
  </si>
  <si>
    <t>TITLUL X  Proiecte cu finanțare din fonduri externe nerambursabile aferente cadrului financiar 2014-2020</t>
  </si>
  <si>
    <t>PROIECT "Modernizarea  DJ504 limita jud. Teleorman-Popesti-Izvoru-Recea-Cornatel-Vulpesti (DN 65A), km 110+700-136+695, L=25,995 km, com. Popesti, Izvoru, Recea, Buzoesti, jud. Arges" (FEDR)</t>
  </si>
  <si>
    <t xml:space="preserve">PROIECT "Modernizarea  DJ 503 limita judetului Dambovita-Slobozia-Rociu-Oarja-Catanele (DJ 702G-km 3+824), km 98+000-140+034 (42,034 km) in judetul Arges"  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</si>
  <si>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</si>
  <si>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Modernizare DJ 679D Malu-(DJ 679-km 38+940)-Coltu-Ungheni-Recea-Negrasi -Mozacu, km 7+940-14+940, L= 7km, comuna Ungheni, Judetul Arges</t>
  </si>
  <si>
    <t>Modernizare DJ 739 Barzesti-Negresti- Zgriptesti- Beleti, km 9+800-12+000, L= 2,2km, Judetul Arges</t>
  </si>
  <si>
    <t>Modernizare DJ 738 Poienari (DN 73- km 44+500)-Jugur-Draghici-Mihaesti(DC 11), km 10+200-13+600, L= 3,4 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</si>
  <si>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</si>
  <si>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</si>
  <si>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>DEFICIT</t>
  </si>
  <si>
    <t>99.07</t>
  </si>
  <si>
    <t>ANEXA  nr. 3 la H.C.J nr. 42/31.01.2023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</si>
</sst>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theme="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1">
    <xf numFmtId="0" fontId="0" fillId="0" borderId="0"/>
    <xf numFmtId="0" fontId="3" fillId="0" borderId="0"/>
    <xf numFmtId="0" fontId="8" fillId="0" borderId="0"/>
    <xf numFmtId="0" fontId="9" fillId="0" borderId="0"/>
    <xf numFmtId="0" fontId="14" fillId="0" borderId="0"/>
    <xf numFmtId="0" fontId="2" fillId="2" borderId="1" applyNumberFormat="0" applyAlignment="0" applyProtection="0"/>
    <xf numFmtId="0" fontId="9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14" fillId="0" borderId="0"/>
  </cellStyleXfs>
  <cellXfs count="140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5" fillId="3" borderId="0" xfId="1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7" fillId="3" borderId="2" xfId="1" applyFont="1" applyFill="1" applyBorder="1" applyAlignment="1">
      <alignment vertical="center"/>
    </xf>
    <xf numFmtId="4" fontId="7" fillId="3" borderId="2" xfId="1" applyNumberFormat="1" applyFont="1" applyFill="1" applyBorder="1" applyAlignment="1">
      <alignment horizontal="left" vertical="center"/>
    </xf>
    <xf numFmtId="0" fontId="7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4" fontId="5" fillId="5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4" fontId="5" fillId="6" borderId="2" xfId="1" applyNumberFormat="1" applyFont="1" applyFill="1" applyBorder="1" applyAlignment="1">
      <alignment vertical="center"/>
    </xf>
    <xf numFmtId="0" fontId="4" fillId="5" borderId="2" xfId="1" applyFont="1" applyFill="1" applyBorder="1" applyAlignment="1">
      <alignment vertical="center"/>
    </xf>
    <xf numFmtId="0" fontId="5" fillId="5" borderId="2" xfId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7" fillId="0" borderId="2" xfId="1" applyNumberFormat="1" applyFont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7" borderId="2" xfId="1" applyNumberFormat="1" applyFont="1" applyFill="1" applyBorder="1" applyAlignment="1">
      <alignment horizontal="right" vertical="center"/>
    </xf>
    <xf numFmtId="4" fontId="5" fillId="3" borderId="2" xfId="1" applyNumberFormat="1" applyFont="1" applyFill="1" applyBorder="1" applyAlignment="1">
      <alignment horizontal="right" vertical="center"/>
    </xf>
    <xf numFmtId="4" fontId="5" fillId="8" borderId="2" xfId="1" applyNumberFormat="1" applyFont="1" applyFill="1" applyBorder="1" applyAlignment="1">
      <alignment horizontal="right" vertical="center"/>
    </xf>
    <xf numFmtId="4" fontId="6" fillId="8" borderId="2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4" fontId="7" fillId="3" borderId="2" xfId="1" applyNumberFormat="1" applyFont="1" applyFill="1" applyBorder="1" applyAlignment="1">
      <alignment horizontal="right" vertical="center"/>
    </xf>
    <xf numFmtId="4" fontId="4" fillId="3" borderId="0" xfId="1" applyNumberFormat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0" fillId="3" borderId="2" xfId="3" applyNumberFormat="1" applyFont="1" applyFill="1" applyBorder="1" applyAlignment="1">
      <alignment horizontal="center" vertical="center" wrapText="1"/>
    </xf>
    <xf numFmtId="49" fontId="11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4" fontId="7" fillId="0" borderId="2" xfId="1" applyNumberFormat="1" applyFont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9" borderId="2" xfId="1" applyFont="1" applyFill="1" applyBorder="1" applyAlignment="1">
      <alignment vertical="center" wrapText="1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7" fillId="9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2" fillId="10" borderId="2" xfId="1" applyFont="1" applyFill="1" applyBorder="1" applyAlignment="1">
      <alignment vertical="center" wrapText="1"/>
    </xf>
    <xf numFmtId="0" fontId="5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4" fontId="7" fillId="10" borderId="2" xfId="1" applyNumberFormat="1" applyFont="1" applyFill="1" applyBorder="1" applyAlignment="1">
      <alignment horizontal="right" vertical="center"/>
    </xf>
    <xf numFmtId="2" fontId="5" fillId="4" borderId="2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2" fontId="5" fillId="3" borderId="0" xfId="1" applyNumberFormat="1" applyFont="1" applyFill="1" applyAlignment="1">
      <alignment vertical="center"/>
    </xf>
    <xf numFmtId="2" fontId="5" fillId="3" borderId="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4" fontId="5" fillId="11" borderId="2" xfId="1" applyNumberFormat="1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vertical="center" wrapText="1"/>
    </xf>
    <xf numFmtId="2" fontId="5" fillId="12" borderId="2" xfId="1" applyNumberFormat="1" applyFont="1" applyFill="1" applyBorder="1" applyAlignment="1">
      <alignment horizontal="right" vertical="center"/>
    </xf>
    <xf numFmtId="4" fontId="5" fillId="12" borderId="2" xfId="1" applyNumberFormat="1" applyFont="1" applyFill="1" applyBorder="1" applyAlignment="1">
      <alignment horizontal="right" vertical="center"/>
    </xf>
    <xf numFmtId="4" fontId="6" fillId="12" borderId="2" xfId="1" applyNumberFormat="1" applyFont="1" applyFill="1" applyBorder="1" applyAlignment="1">
      <alignment horizontal="right" vertical="center"/>
    </xf>
    <xf numFmtId="2" fontId="5" fillId="7" borderId="0" xfId="1" applyNumberFormat="1" applyFont="1" applyFill="1" applyAlignment="1">
      <alignment vertical="center"/>
    </xf>
    <xf numFmtId="0" fontId="5" fillId="7" borderId="2" xfId="1" applyFont="1" applyFill="1" applyBorder="1" applyAlignment="1">
      <alignment vertical="center"/>
    </xf>
    <xf numFmtId="0" fontId="5" fillId="5" borderId="0" xfId="1" applyFont="1" applyFill="1" applyAlignment="1">
      <alignment vertical="center"/>
    </xf>
    <xf numFmtId="0" fontId="12" fillId="10" borderId="2" xfId="0" applyFont="1" applyFill="1" applyBorder="1" applyAlignment="1">
      <alignment vertical="center" wrapText="1"/>
    </xf>
    <xf numFmtId="0" fontId="5" fillId="11" borderId="2" xfId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0" fontId="4" fillId="13" borderId="2" xfId="1" applyFont="1" applyFill="1" applyBorder="1" applyAlignment="1">
      <alignment horizontal="left" vertical="center"/>
    </xf>
    <xf numFmtId="0" fontId="4" fillId="13" borderId="2" xfId="1" applyFont="1" applyFill="1" applyBorder="1" applyAlignment="1">
      <alignment horizontal="center" vertical="center"/>
    </xf>
    <xf numFmtId="4" fontId="4" fillId="13" borderId="2" xfId="1" applyNumberFormat="1" applyFont="1" applyFill="1" applyBorder="1" applyAlignment="1">
      <alignment horizontal="center" vertical="center"/>
    </xf>
    <xf numFmtId="4" fontId="7" fillId="13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2" fillId="14" borderId="2" xfId="4" applyFont="1" applyFill="1" applyBorder="1" applyAlignment="1">
      <alignment wrapText="1"/>
    </xf>
    <xf numFmtId="49" fontId="11" fillId="14" borderId="2" xfId="3" applyNumberFormat="1" applyFont="1" applyFill="1" applyBorder="1" applyAlignment="1">
      <alignment horizontal="center" vertical="center" wrapText="1"/>
    </xf>
    <xf numFmtId="4" fontId="4" fillId="14" borderId="2" xfId="1" applyNumberFormat="1" applyFont="1" applyFill="1" applyBorder="1" applyAlignment="1">
      <alignment vertical="center"/>
    </xf>
    <xf numFmtId="4" fontId="7" fillId="14" borderId="2" xfId="1" applyNumberFormat="1" applyFont="1" applyFill="1" applyBorder="1" applyAlignment="1">
      <alignment vertical="center"/>
    </xf>
    <xf numFmtId="4" fontId="4" fillId="3" borderId="2" xfId="1" applyNumberFormat="1" applyFont="1" applyFill="1" applyBorder="1" applyAlignment="1">
      <alignment vertical="center"/>
    </xf>
    <xf numFmtId="4" fontId="7" fillId="3" borderId="2" xfId="1" applyNumberFormat="1" applyFont="1" applyFill="1" applyBorder="1" applyAlignment="1">
      <alignment vertical="center"/>
    </xf>
    <xf numFmtId="4" fontId="5" fillId="12" borderId="2" xfId="1" applyNumberFormat="1" applyFont="1" applyFill="1" applyBorder="1" applyAlignment="1">
      <alignment vertical="center"/>
    </xf>
    <xf numFmtId="4" fontId="6" fillId="12" borderId="2" xfId="1" applyNumberFormat="1" applyFont="1" applyFill="1" applyBorder="1" applyAlignment="1">
      <alignment vertical="center"/>
    </xf>
    <xf numFmtId="0" fontId="4" fillId="13" borderId="2" xfId="1" applyFont="1" applyFill="1" applyBorder="1" applyAlignment="1">
      <alignment vertical="center"/>
    </xf>
    <xf numFmtId="4" fontId="4" fillId="13" borderId="2" xfId="1" applyNumberFormat="1" applyFont="1" applyFill="1" applyBorder="1" applyAlignment="1">
      <alignment vertical="center"/>
    </xf>
    <xf numFmtId="4" fontId="7" fillId="13" borderId="2" xfId="1" applyNumberFormat="1" applyFont="1" applyFill="1" applyBorder="1" applyAlignment="1">
      <alignment vertical="center"/>
    </xf>
    <xf numFmtId="0" fontId="4" fillId="11" borderId="2" xfId="2" applyFont="1" applyFill="1" applyBorder="1" applyAlignment="1">
      <alignment horizontal="left" vertical="center" wrapText="1"/>
    </xf>
    <xf numFmtId="0" fontId="4" fillId="11" borderId="2" xfId="2" applyFont="1" applyFill="1" applyBorder="1" applyAlignment="1">
      <alignment horizontal="center" vertical="center" wrapText="1"/>
    </xf>
    <xf numFmtId="4" fontId="4" fillId="11" borderId="2" xfId="1" applyNumberFormat="1" applyFont="1" applyFill="1" applyBorder="1" applyAlignment="1">
      <alignment vertical="center"/>
    </xf>
    <xf numFmtId="4" fontId="7" fillId="11" borderId="2" xfId="1" applyNumberFormat="1" applyFont="1" applyFill="1" applyBorder="1" applyAlignment="1">
      <alignment vertical="center"/>
    </xf>
    <xf numFmtId="4" fontId="6" fillId="11" borderId="2" xfId="1" applyNumberFormat="1" applyFont="1" applyFill="1" applyBorder="1" applyAlignment="1">
      <alignment vertical="center"/>
    </xf>
    <xf numFmtId="0" fontId="5" fillId="11" borderId="2" xfId="2" applyFont="1" applyFill="1" applyBorder="1" applyAlignment="1">
      <alignment horizontal="left" vertical="center" wrapText="1"/>
    </xf>
    <xf numFmtId="0" fontId="5" fillId="11" borderId="2" xfId="2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vertical="center" wrapText="1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vertical="center"/>
    </xf>
    <xf numFmtId="4" fontId="7" fillId="10" borderId="2" xfId="1" applyNumberFormat="1" applyFont="1" applyFill="1" applyBorder="1" applyAlignment="1">
      <alignment vertical="center"/>
    </xf>
    <xf numFmtId="0" fontId="6" fillId="3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/>
    </xf>
    <xf numFmtId="0" fontId="4" fillId="10" borderId="2" xfId="1" applyFont="1" applyFill="1" applyBorder="1" applyAlignment="1">
      <alignment vertical="center" wrapText="1"/>
    </xf>
    <xf numFmtId="2" fontId="5" fillId="12" borderId="2" xfId="2" applyNumberFormat="1" applyFont="1" applyFill="1" applyBorder="1" applyAlignment="1">
      <alignment horizontal="right" vertical="center" wrapText="1"/>
    </xf>
    <xf numFmtId="0" fontId="4" fillId="11" borderId="2" xfId="1" applyFont="1" applyFill="1" applyBorder="1" applyAlignment="1">
      <alignment vertical="center"/>
    </xf>
    <xf numFmtId="0" fontId="4" fillId="11" borderId="2" xfId="1" applyFont="1" applyFill="1" applyBorder="1" applyAlignment="1">
      <alignment horizontal="center" vertical="center"/>
    </xf>
    <xf numFmtId="4" fontId="4" fillId="11" borderId="2" xfId="1" applyNumberFormat="1" applyFont="1" applyFill="1" applyBorder="1" applyAlignment="1">
      <alignment horizontal="right" vertical="center"/>
    </xf>
    <xf numFmtId="4" fontId="7" fillId="11" borderId="2" xfId="1" applyNumberFormat="1" applyFont="1" applyFill="1" applyBorder="1" applyAlignment="1">
      <alignment horizontal="right" vertical="center"/>
    </xf>
    <xf numFmtId="4" fontId="16" fillId="3" borderId="0" xfId="1" applyNumberFormat="1" applyFont="1" applyFill="1" applyAlignment="1">
      <alignment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1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6" xfId="18"/>
    <cellStyle name="Normal 7" xfId="19"/>
    <cellStyle name="Normal 8" xfId="20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54"/>
  <sheetViews>
    <sheetView tabSelected="1" zoomScaleNormal="100" workbookViewId="0">
      <pane ySplit="9" topLeftCell="A10" activePane="bottomLeft" state="frozen"/>
      <selection activeCell="D19" sqref="D19"/>
      <selection pane="bottomLeft" activeCell="AM14" sqref="AM14"/>
    </sheetView>
  </sheetViews>
  <sheetFormatPr defaultRowHeight="15.75"/>
  <cols>
    <col min="1" max="1" width="45.28515625" style="3" customWidth="1"/>
    <col min="2" max="2" width="13.5703125" style="2" customWidth="1"/>
    <col min="3" max="3" width="12.7109375" style="2" hidden="1" customWidth="1"/>
    <col min="4" max="4" width="14" style="2" hidden="1" customWidth="1"/>
    <col min="5" max="5" width="14.42578125" style="3" customWidth="1"/>
    <col min="6" max="6" width="11.85546875" style="4" customWidth="1"/>
    <col min="7" max="8" width="11" style="4" customWidth="1"/>
    <col min="9" max="9" width="13" style="7" customWidth="1"/>
    <col min="10" max="10" width="12.5703125" style="3" customWidth="1"/>
    <col min="11" max="12" width="9.140625" style="6" hidden="1" customWidth="1"/>
    <col min="13" max="13" width="8.5703125" style="6" hidden="1" customWidth="1"/>
    <col min="14" max="14" width="9.5703125" style="6" hidden="1" customWidth="1"/>
    <col min="15" max="15" width="18.7109375" style="6" hidden="1" customWidth="1"/>
    <col min="16" max="16" width="14.7109375" style="6" hidden="1" customWidth="1"/>
    <col min="17" max="17" width="13.7109375" style="6" hidden="1" customWidth="1"/>
    <col min="18" max="18" width="14.5703125" style="6" hidden="1" customWidth="1"/>
    <col min="19" max="19" width="9.140625" style="6" hidden="1" customWidth="1"/>
    <col min="20" max="20" width="42.7109375" style="6" hidden="1" customWidth="1"/>
    <col min="21" max="21" width="9.140625" style="6" customWidth="1"/>
    <col min="22" max="29" width="9.140625" style="6" hidden="1" customWidth="1"/>
    <col min="30" max="30" width="10.140625" style="6" hidden="1" customWidth="1"/>
    <col min="31" max="31" width="9.140625" style="6" hidden="1" customWidth="1"/>
    <col min="32" max="32" width="13.140625" style="6" hidden="1" customWidth="1"/>
    <col min="33" max="35" width="0" style="6" hidden="1" customWidth="1"/>
    <col min="36" max="36" width="9.85546875" style="6" bestFit="1" customWidth="1"/>
    <col min="37" max="37" width="11.28515625" style="6" bestFit="1" customWidth="1"/>
    <col min="38" max="38" width="9.140625" style="6"/>
    <col min="39" max="39" width="20.5703125" style="6" customWidth="1"/>
    <col min="40" max="50" width="9.140625" style="6"/>
    <col min="51" max="16384" width="9.140625" style="3"/>
  </cols>
  <sheetData>
    <row r="1" spans="1:50">
      <c r="A1" s="1" t="s">
        <v>0</v>
      </c>
      <c r="I1" s="5" t="s">
        <v>81</v>
      </c>
    </row>
    <row r="2" spans="1:50">
      <c r="A2" s="1" t="s">
        <v>1</v>
      </c>
      <c r="I2" s="135"/>
      <c r="J2" s="135"/>
    </row>
    <row r="3" spans="1:50">
      <c r="A3" s="1" t="s">
        <v>2</v>
      </c>
    </row>
    <row r="5" spans="1:50" ht="46.5" customHeight="1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</row>
    <row r="7" spans="1:50">
      <c r="E7" s="8"/>
      <c r="J7" s="3" t="s">
        <v>4</v>
      </c>
      <c r="O7" s="9" t="s">
        <v>5</v>
      </c>
      <c r="P7" s="10">
        <f>O9+P9</f>
        <v>173026</v>
      </c>
    </row>
    <row r="8" spans="1:50" s="16" customFormat="1" ht="31.5" customHeight="1">
      <c r="A8" s="137" t="s">
        <v>6</v>
      </c>
      <c r="B8" s="137" t="s">
        <v>7</v>
      </c>
      <c r="C8" s="138" t="s">
        <v>8</v>
      </c>
      <c r="D8" s="138" t="s">
        <v>9</v>
      </c>
      <c r="E8" s="138" t="s">
        <v>10</v>
      </c>
      <c r="F8" s="11" t="s">
        <v>11</v>
      </c>
      <c r="G8" s="11" t="s">
        <v>11</v>
      </c>
      <c r="H8" s="11" t="s">
        <v>11</v>
      </c>
      <c r="I8" s="11" t="s">
        <v>11</v>
      </c>
      <c r="J8" s="12" t="s">
        <v>12</v>
      </c>
      <c r="K8" s="13"/>
      <c r="L8" s="13"/>
      <c r="M8" s="6"/>
      <c r="N8" s="13"/>
      <c r="O8" s="14" t="s">
        <v>13</v>
      </c>
      <c r="P8" s="14" t="s">
        <v>14</v>
      </c>
      <c r="Q8" s="15" t="s">
        <v>15</v>
      </c>
      <c r="R8" s="15" t="s">
        <v>15</v>
      </c>
      <c r="S8" s="15" t="s">
        <v>16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>
      <c r="A9" s="137"/>
      <c r="B9" s="137"/>
      <c r="C9" s="139"/>
      <c r="D9" s="139"/>
      <c r="E9" s="139"/>
      <c r="F9" s="11" t="s">
        <v>17</v>
      </c>
      <c r="G9" s="11" t="s">
        <v>18</v>
      </c>
      <c r="H9" s="11" t="s">
        <v>19</v>
      </c>
      <c r="I9" s="11" t="s">
        <v>20</v>
      </c>
      <c r="J9" s="12">
        <v>2024</v>
      </c>
      <c r="O9" s="17">
        <v>43227</v>
      </c>
      <c r="P9" s="17">
        <v>129799</v>
      </c>
      <c r="R9" s="15">
        <v>13840.222</v>
      </c>
    </row>
    <row r="10" spans="1:50" ht="21" customHeight="1">
      <c r="A10" s="18" t="s">
        <v>21</v>
      </c>
      <c r="B10" s="19"/>
      <c r="C10" s="20">
        <f t="shared" ref="C10:J14" si="0">C11</f>
        <v>0</v>
      </c>
      <c r="D10" s="20">
        <f t="shared" si="0"/>
        <v>19522</v>
      </c>
      <c r="E10" s="20">
        <f t="shared" si="0"/>
        <v>136890</v>
      </c>
      <c r="F10" s="21">
        <f t="shared" si="0"/>
        <v>37344</v>
      </c>
      <c r="G10" s="21">
        <f t="shared" si="0"/>
        <v>31970</v>
      </c>
      <c r="H10" s="21">
        <f t="shared" si="0"/>
        <v>41865</v>
      </c>
      <c r="I10" s="21">
        <f t="shared" si="0"/>
        <v>25711</v>
      </c>
      <c r="J10" s="20">
        <f t="shared" si="0"/>
        <v>16614</v>
      </c>
      <c r="O10" s="22"/>
      <c r="AK10" s="134">
        <f>D10+E10+J10</f>
        <v>173026</v>
      </c>
    </row>
    <row r="11" spans="1:50" ht="21" customHeight="1">
      <c r="A11" s="23" t="s">
        <v>22</v>
      </c>
      <c r="B11" s="24"/>
      <c r="C11" s="25">
        <f t="shared" si="0"/>
        <v>0</v>
      </c>
      <c r="D11" s="25">
        <f t="shared" si="0"/>
        <v>19522</v>
      </c>
      <c r="E11" s="25">
        <f t="shared" si="0"/>
        <v>136890</v>
      </c>
      <c r="F11" s="26">
        <f t="shared" si="0"/>
        <v>37344</v>
      </c>
      <c r="G11" s="26">
        <f t="shared" si="0"/>
        <v>31970</v>
      </c>
      <c r="H11" s="26">
        <f t="shared" si="0"/>
        <v>41865</v>
      </c>
      <c r="I11" s="26">
        <f t="shared" si="0"/>
        <v>25711</v>
      </c>
      <c r="J11" s="25">
        <f t="shared" si="0"/>
        <v>16614</v>
      </c>
    </row>
    <row r="12" spans="1:50" s="28" customFormat="1" ht="21" customHeight="1">
      <c r="A12" s="23" t="s">
        <v>23</v>
      </c>
      <c r="B12" s="12" t="s">
        <v>24</v>
      </c>
      <c r="C12" s="25">
        <f t="shared" si="0"/>
        <v>0</v>
      </c>
      <c r="D12" s="25">
        <f t="shared" si="0"/>
        <v>19522</v>
      </c>
      <c r="E12" s="25">
        <f t="shared" si="0"/>
        <v>136890</v>
      </c>
      <c r="F12" s="26">
        <f t="shared" si="0"/>
        <v>37344</v>
      </c>
      <c r="G12" s="26">
        <f t="shared" si="0"/>
        <v>31970</v>
      </c>
      <c r="H12" s="26">
        <f t="shared" si="0"/>
        <v>41865</v>
      </c>
      <c r="I12" s="26">
        <f t="shared" si="0"/>
        <v>25711</v>
      </c>
      <c r="J12" s="25">
        <f t="shared" si="0"/>
        <v>16614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</row>
    <row r="13" spans="1:50" ht="21" customHeight="1">
      <c r="A13" s="29" t="s">
        <v>25</v>
      </c>
      <c r="B13" s="24" t="s">
        <v>26</v>
      </c>
      <c r="C13" s="30">
        <f t="shared" si="0"/>
        <v>0</v>
      </c>
      <c r="D13" s="30">
        <f t="shared" si="0"/>
        <v>19522</v>
      </c>
      <c r="E13" s="30">
        <f t="shared" si="0"/>
        <v>136890</v>
      </c>
      <c r="F13" s="31">
        <f t="shared" si="0"/>
        <v>37344</v>
      </c>
      <c r="G13" s="31">
        <f t="shared" si="0"/>
        <v>31970</v>
      </c>
      <c r="H13" s="31">
        <f t="shared" si="0"/>
        <v>41865</v>
      </c>
      <c r="I13" s="31">
        <f t="shared" si="0"/>
        <v>25711</v>
      </c>
      <c r="J13" s="30">
        <f t="shared" si="0"/>
        <v>16614</v>
      </c>
    </row>
    <row r="14" spans="1:50" ht="21" customHeight="1">
      <c r="A14" s="32" t="s">
        <v>27</v>
      </c>
      <c r="B14" s="24" t="s">
        <v>28</v>
      </c>
      <c r="C14" s="30">
        <f t="shared" si="0"/>
        <v>0</v>
      </c>
      <c r="D14" s="30">
        <f t="shared" si="0"/>
        <v>19522</v>
      </c>
      <c r="E14" s="30">
        <f t="shared" si="0"/>
        <v>136890</v>
      </c>
      <c r="F14" s="31">
        <f t="shared" si="0"/>
        <v>37344</v>
      </c>
      <c r="G14" s="31">
        <f t="shared" si="0"/>
        <v>31970</v>
      </c>
      <c r="H14" s="31">
        <f t="shared" si="0"/>
        <v>41865</v>
      </c>
      <c r="I14" s="31">
        <f t="shared" si="0"/>
        <v>25711</v>
      </c>
      <c r="J14" s="30">
        <f t="shared" si="0"/>
        <v>16614</v>
      </c>
    </row>
    <row r="15" spans="1:50" ht="21" customHeight="1">
      <c r="A15" s="33" t="s">
        <v>27</v>
      </c>
      <c r="B15" s="24" t="s">
        <v>29</v>
      </c>
      <c r="C15" s="34">
        <v>0</v>
      </c>
      <c r="D15" s="35">
        <v>19522</v>
      </c>
      <c r="E15" s="36">
        <v>136890</v>
      </c>
      <c r="F15" s="37">
        <v>37344</v>
      </c>
      <c r="G15" s="37">
        <v>31970</v>
      </c>
      <c r="H15" s="37">
        <v>41865</v>
      </c>
      <c r="I15" s="37">
        <v>25711</v>
      </c>
      <c r="J15" s="36">
        <v>16614</v>
      </c>
      <c r="K15" s="27"/>
      <c r="L15" s="27"/>
      <c r="M15" s="27"/>
      <c r="N15" s="27"/>
      <c r="O15" s="27"/>
      <c r="P15" s="27"/>
      <c r="Q15" s="27"/>
      <c r="R15" s="27"/>
      <c r="S15" s="27"/>
      <c r="T15" s="27"/>
      <c r="AJ15" s="22"/>
    </row>
    <row r="16" spans="1:50" s="27" customFormat="1" ht="23.25" customHeight="1">
      <c r="A16" s="38" t="s">
        <v>30</v>
      </c>
      <c r="B16" s="39"/>
      <c r="C16" s="40">
        <f>C21+C17+C25</f>
        <v>9854</v>
      </c>
      <c r="D16" s="40">
        <f>D21+D17+D25</f>
        <v>19522</v>
      </c>
      <c r="E16" s="40">
        <f>E21+E17+E25</f>
        <v>136890</v>
      </c>
      <c r="F16" s="41">
        <f t="shared" ref="F16:H16" si="1">F21+F17+F25</f>
        <v>37344</v>
      </c>
      <c r="G16" s="41">
        <f t="shared" si="1"/>
        <v>31970</v>
      </c>
      <c r="H16" s="41">
        <f t="shared" si="1"/>
        <v>41865</v>
      </c>
      <c r="I16" s="41">
        <f>I21+I17+I25</f>
        <v>25711</v>
      </c>
      <c r="J16" s="40">
        <f t="shared" ref="J16" si="2">J21+J17+J25</f>
        <v>16614</v>
      </c>
      <c r="S16" s="42"/>
      <c r="AJ16" s="42"/>
      <c r="AK16" s="42"/>
      <c r="AL16" s="42"/>
      <c r="AM16" s="42"/>
      <c r="AN16" s="42"/>
    </row>
    <row r="17" spans="1:50" s="27" customFormat="1" ht="23.25" customHeight="1">
      <c r="A17" s="38" t="s">
        <v>22</v>
      </c>
      <c r="B17" s="43"/>
      <c r="C17" s="44">
        <f t="shared" ref="C17:J19" si="3">C18</f>
        <v>0</v>
      </c>
      <c r="D17" s="44">
        <f t="shared" si="3"/>
        <v>5684</v>
      </c>
      <c r="E17" s="44">
        <f t="shared" si="3"/>
        <v>17231</v>
      </c>
      <c r="F17" s="45">
        <f t="shared" si="3"/>
        <v>17231</v>
      </c>
      <c r="G17" s="45">
        <f t="shared" si="3"/>
        <v>0</v>
      </c>
      <c r="H17" s="45">
        <f t="shared" si="3"/>
        <v>0</v>
      </c>
      <c r="I17" s="45">
        <f t="shared" si="3"/>
        <v>0</v>
      </c>
      <c r="J17" s="44">
        <f t="shared" si="3"/>
        <v>0</v>
      </c>
      <c r="O17" s="42"/>
    </row>
    <row r="18" spans="1:50" s="27" customFormat="1" ht="47.25">
      <c r="A18" s="46" t="s">
        <v>31</v>
      </c>
      <c r="B18" s="12" t="s">
        <v>32</v>
      </c>
      <c r="C18" s="44">
        <f t="shared" si="3"/>
        <v>0</v>
      </c>
      <c r="D18" s="44">
        <f t="shared" si="3"/>
        <v>5684</v>
      </c>
      <c r="E18" s="44">
        <f t="shared" si="3"/>
        <v>17231</v>
      </c>
      <c r="F18" s="45">
        <f t="shared" si="3"/>
        <v>17231</v>
      </c>
      <c r="G18" s="45">
        <f t="shared" si="3"/>
        <v>0</v>
      </c>
      <c r="H18" s="45">
        <f t="shared" si="3"/>
        <v>0</v>
      </c>
      <c r="I18" s="45">
        <f t="shared" si="3"/>
        <v>0</v>
      </c>
      <c r="J18" s="44">
        <f t="shared" si="3"/>
        <v>0</v>
      </c>
      <c r="O18" s="42"/>
    </row>
    <row r="19" spans="1:50" s="27" customFormat="1" ht="47.25">
      <c r="A19" s="47" t="s">
        <v>33</v>
      </c>
      <c r="B19" s="48" t="s">
        <v>34</v>
      </c>
      <c r="C19" s="44">
        <f t="shared" si="3"/>
        <v>0</v>
      </c>
      <c r="D19" s="44">
        <f t="shared" si="3"/>
        <v>5684</v>
      </c>
      <c r="E19" s="44">
        <f t="shared" si="3"/>
        <v>17231</v>
      </c>
      <c r="F19" s="45">
        <f t="shared" si="3"/>
        <v>17231</v>
      </c>
      <c r="G19" s="45">
        <f t="shared" si="3"/>
        <v>0</v>
      </c>
      <c r="H19" s="45">
        <f t="shared" si="3"/>
        <v>0</v>
      </c>
      <c r="I19" s="45">
        <f t="shared" si="3"/>
        <v>0</v>
      </c>
      <c r="J19" s="44">
        <f t="shared" si="3"/>
        <v>0</v>
      </c>
      <c r="O19" s="42"/>
    </row>
    <row r="20" spans="1:50" s="27" customFormat="1" ht="31.5">
      <c r="A20" s="47" t="s">
        <v>35</v>
      </c>
      <c r="B20" s="49" t="s">
        <v>36</v>
      </c>
      <c r="C20" s="44">
        <f>C95</f>
        <v>0</v>
      </c>
      <c r="D20" s="44">
        <f>D95</f>
        <v>5684</v>
      </c>
      <c r="E20" s="44">
        <f>E95</f>
        <v>17231</v>
      </c>
      <c r="F20" s="45">
        <f t="shared" ref="F20:J20" si="4">F95</f>
        <v>17231</v>
      </c>
      <c r="G20" s="45">
        <f t="shared" si="4"/>
        <v>0</v>
      </c>
      <c r="H20" s="45">
        <f t="shared" si="4"/>
        <v>0</v>
      </c>
      <c r="I20" s="45">
        <f t="shared" si="4"/>
        <v>0</v>
      </c>
      <c r="J20" s="44">
        <f t="shared" si="4"/>
        <v>0</v>
      </c>
    </row>
    <row r="21" spans="1:50" ht="23.25" customHeight="1">
      <c r="A21" s="23" t="s">
        <v>22</v>
      </c>
      <c r="B21" s="24"/>
      <c r="C21" s="25">
        <f>C24</f>
        <v>0</v>
      </c>
      <c r="D21" s="25">
        <f>D24</f>
        <v>13838</v>
      </c>
      <c r="E21" s="25">
        <f>E24</f>
        <v>69389</v>
      </c>
      <c r="F21" s="26">
        <f t="shared" ref="F21:J21" si="5">F24</f>
        <v>17613</v>
      </c>
      <c r="G21" s="26">
        <f t="shared" si="5"/>
        <v>22116</v>
      </c>
      <c r="H21" s="26">
        <f t="shared" si="5"/>
        <v>19365</v>
      </c>
      <c r="I21" s="26">
        <f t="shared" si="5"/>
        <v>10295</v>
      </c>
      <c r="J21" s="25">
        <f t="shared" si="5"/>
        <v>0</v>
      </c>
      <c r="K21" s="27"/>
      <c r="L21" s="27"/>
      <c r="M21" s="27"/>
      <c r="N21" s="27"/>
      <c r="O21" s="27"/>
      <c r="P21" s="27"/>
      <c r="Q21" s="27"/>
      <c r="R21" s="27"/>
      <c r="S21" s="27"/>
      <c r="T21" s="27"/>
    </row>
    <row r="22" spans="1:50" ht="47.25">
      <c r="A22" s="50" t="s">
        <v>37</v>
      </c>
      <c r="B22" s="12">
        <v>58</v>
      </c>
      <c r="C22" s="25">
        <f>C32+C98</f>
        <v>0</v>
      </c>
      <c r="D22" s="25">
        <f>D32+D98</f>
        <v>13838</v>
      </c>
      <c r="E22" s="25">
        <f>E32+E98</f>
        <v>69389</v>
      </c>
      <c r="F22" s="26">
        <f t="shared" ref="F22:H22" si="6">F32+F98</f>
        <v>17613</v>
      </c>
      <c r="G22" s="26">
        <f t="shared" si="6"/>
        <v>22116</v>
      </c>
      <c r="H22" s="26">
        <f t="shared" si="6"/>
        <v>19365</v>
      </c>
      <c r="I22" s="26">
        <f>I32+I98</f>
        <v>10295</v>
      </c>
      <c r="J22" s="25">
        <f>J32+J98</f>
        <v>0</v>
      </c>
    </row>
    <row r="23" spans="1:50" ht="31.5">
      <c r="A23" s="51" t="s">
        <v>38</v>
      </c>
      <c r="B23" s="52" t="s">
        <v>39</v>
      </c>
      <c r="C23" s="30">
        <f>C24</f>
        <v>0</v>
      </c>
      <c r="D23" s="30">
        <f>D24</f>
        <v>13838</v>
      </c>
      <c r="E23" s="30">
        <f>E24</f>
        <v>69389</v>
      </c>
      <c r="F23" s="31">
        <f t="shared" ref="F23:J23" si="7">F24</f>
        <v>17613</v>
      </c>
      <c r="G23" s="31">
        <f t="shared" si="7"/>
        <v>22116</v>
      </c>
      <c r="H23" s="31">
        <f t="shared" si="7"/>
        <v>19365</v>
      </c>
      <c r="I23" s="31">
        <f t="shared" si="7"/>
        <v>10295</v>
      </c>
      <c r="J23" s="30">
        <f t="shared" si="7"/>
        <v>0</v>
      </c>
    </row>
    <row r="24" spans="1:50">
      <c r="A24" s="53" t="s">
        <v>40</v>
      </c>
      <c r="B24" s="52" t="s">
        <v>41</v>
      </c>
      <c r="C24" s="30">
        <f>C34+C100</f>
        <v>0</v>
      </c>
      <c r="D24" s="35">
        <f>D34+D100</f>
        <v>13838</v>
      </c>
      <c r="E24" s="30">
        <f>E34+E100</f>
        <v>69389</v>
      </c>
      <c r="F24" s="31">
        <f t="shared" ref="F24:H24" si="8">F34+F100</f>
        <v>17613</v>
      </c>
      <c r="G24" s="31">
        <f t="shared" si="8"/>
        <v>22116</v>
      </c>
      <c r="H24" s="31">
        <f t="shared" si="8"/>
        <v>19365</v>
      </c>
      <c r="I24" s="31">
        <f>I34+I100</f>
        <v>10295</v>
      </c>
      <c r="J24" s="30">
        <f>J34+J100</f>
        <v>0</v>
      </c>
    </row>
    <row r="25" spans="1:50" s="28" customFormat="1">
      <c r="A25" s="23" t="s">
        <v>22</v>
      </c>
      <c r="B25" s="54"/>
      <c r="C25" s="55">
        <f t="shared" ref="C25:J26" si="9">C26</f>
        <v>9854</v>
      </c>
      <c r="D25" s="55">
        <f t="shared" si="9"/>
        <v>0</v>
      </c>
      <c r="E25" s="55">
        <f t="shared" si="9"/>
        <v>50270</v>
      </c>
      <c r="F25" s="56">
        <f t="shared" si="9"/>
        <v>2500</v>
      </c>
      <c r="G25" s="56">
        <f t="shared" si="9"/>
        <v>9854</v>
      </c>
      <c r="H25" s="56">
        <f t="shared" si="9"/>
        <v>22500</v>
      </c>
      <c r="I25" s="56">
        <f t="shared" si="9"/>
        <v>15416</v>
      </c>
      <c r="J25" s="55">
        <f t="shared" si="9"/>
        <v>16614</v>
      </c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</row>
    <row r="26" spans="1:50" ht="31.5">
      <c r="A26" s="57" t="s">
        <v>42</v>
      </c>
      <c r="B26" s="58" t="s">
        <v>43</v>
      </c>
      <c r="C26" s="59">
        <f t="shared" si="9"/>
        <v>9854</v>
      </c>
      <c r="D26" s="59">
        <f t="shared" si="9"/>
        <v>0</v>
      </c>
      <c r="E26" s="59">
        <f t="shared" si="9"/>
        <v>50270</v>
      </c>
      <c r="F26" s="60">
        <f t="shared" si="9"/>
        <v>2500</v>
      </c>
      <c r="G26" s="60">
        <f t="shared" si="9"/>
        <v>9854</v>
      </c>
      <c r="H26" s="60">
        <f t="shared" si="9"/>
        <v>22500</v>
      </c>
      <c r="I26" s="60">
        <f t="shared" si="9"/>
        <v>15416</v>
      </c>
      <c r="J26" s="59">
        <f t="shared" si="9"/>
        <v>16614</v>
      </c>
    </row>
    <row r="27" spans="1:50" ht="31.5">
      <c r="A27" s="57" t="s">
        <v>44</v>
      </c>
      <c r="B27" s="58">
        <v>71</v>
      </c>
      <c r="C27" s="59">
        <f>C29</f>
        <v>9854</v>
      </c>
      <c r="D27" s="59">
        <f>D29</f>
        <v>0</v>
      </c>
      <c r="E27" s="59">
        <f>E29</f>
        <v>50270</v>
      </c>
      <c r="F27" s="60">
        <f t="shared" ref="F27:J27" si="10">F29</f>
        <v>2500</v>
      </c>
      <c r="G27" s="60">
        <f t="shared" si="10"/>
        <v>9854</v>
      </c>
      <c r="H27" s="60">
        <f t="shared" si="10"/>
        <v>22500</v>
      </c>
      <c r="I27" s="60">
        <f t="shared" si="10"/>
        <v>15416</v>
      </c>
      <c r="J27" s="59">
        <f t="shared" si="10"/>
        <v>16614</v>
      </c>
    </row>
    <row r="28" spans="1:50" ht="31.5">
      <c r="A28" s="61" t="s">
        <v>45</v>
      </c>
      <c r="B28" s="58" t="s">
        <v>46</v>
      </c>
      <c r="C28" s="59">
        <f>C29</f>
        <v>9854</v>
      </c>
      <c r="D28" s="59">
        <f>D29</f>
        <v>0</v>
      </c>
      <c r="E28" s="59">
        <f>E29</f>
        <v>50270</v>
      </c>
      <c r="F28" s="60">
        <f t="shared" ref="F28:J28" si="11">F29</f>
        <v>2500</v>
      </c>
      <c r="G28" s="60">
        <f t="shared" si="11"/>
        <v>9854</v>
      </c>
      <c r="H28" s="60">
        <f t="shared" si="11"/>
        <v>22500</v>
      </c>
      <c r="I28" s="60">
        <f t="shared" si="11"/>
        <v>15416</v>
      </c>
      <c r="J28" s="59">
        <f t="shared" si="11"/>
        <v>16614</v>
      </c>
    </row>
    <row r="29" spans="1:50">
      <c r="A29" s="61" t="s">
        <v>47</v>
      </c>
      <c r="B29" s="58" t="s">
        <v>48</v>
      </c>
      <c r="C29" s="62">
        <f>G29</f>
        <v>9854</v>
      </c>
      <c r="D29" s="63">
        <f t="shared" ref="D29:H29" si="12">D104</f>
        <v>0</v>
      </c>
      <c r="E29" s="63">
        <f t="shared" si="12"/>
        <v>50270</v>
      </c>
      <c r="F29" s="64">
        <f t="shared" si="12"/>
        <v>2500</v>
      </c>
      <c r="G29" s="64">
        <f t="shared" si="12"/>
        <v>9854</v>
      </c>
      <c r="H29" s="64">
        <f t="shared" si="12"/>
        <v>22500</v>
      </c>
      <c r="I29" s="64">
        <f>I104</f>
        <v>15416</v>
      </c>
      <c r="J29" s="63">
        <f>J104</f>
        <v>16614</v>
      </c>
    </row>
    <row r="30" spans="1:50" ht="31.5">
      <c r="A30" s="65" t="s">
        <v>49</v>
      </c>
      <c r="B30" s="66" t="s">
        <v>50</v>
      </c>
      <c r="C30" s="67">
        <f t="shared" ref="C30:J33" si="13">C31</f>
        <v>0</v>
      </c>
      <c r="D30" s="67">
        <f t="shared" si="13"/>
        <v>9673</v>
      </c>
      <c r="E30" s="67">
        <f t="shared" si="13"/>
        <v>36591</v>
      </c>
      <c r="F30" s="68">
        <f t="shared" si="13"/>
        <v>10570</v>
      </c>
      <c r="G30" s="68">
        <f t="shared" si="13"/>
        <v>13026</v>
      </c>
      <c r="H30" s="68">
        <f t="shared" si="13"/>
        <v>10275</v>
      </c>
      <c r="I30" s="68">
        <f t="shared" si="13"/>
        <v>2720</v>
      </c>
      <c r="J30" s="67">
        <f t="shared" si="13"/>
        <v>0</v>
      </c>
    </row>
    <row r="31" spans="1:50">
      <c r="A31" s="23" t="s">
        <v>22</v>
      </c>
      <c r="B31" s="24"/>
      <c r="C31" s="25">
        <f t="shared" si="13"/>
        <v>0</v>
      </c>
      <c r="D31" s="25">
        <f t="shared" si="13"/>
        <v>9673</v>
      </c>
      <c r="E31" s="25">
        <f t="shared" si="13"/>
        <v>36591</v>
      </c>
      <c r="F31" s="26">
        <f t="shared" si="13"/>
        <v>10570</v>
      </c>
      <c r="G31" s="26">
        <f t="shared" si="13"/>
        <v>13026</v>
      </c>
      <c r="H31" s="26">
        <f t="shared" si="13"/>
        <v>10275</v>
      </c>
      <c r="I31" s="26">
        <f t="shared" si="13"/>
        <v>2720</v>
      </c>
      <c r="J31" s="25">
        <f t="shared" si="13"/>
        <v>0</v>
      </c>
      <c r="AF31" s="6">
        <f>23475+19227-13838</f>
        <v>28864</v>
      </c>
    </row>
    <row r="32" spans="1:50" ht="47.25">
      <c r="A32" s="54" t="s">
        <v>37</v>
      </c>
      <c r="B32" s="69">
        <v>58</v>
      </c>
      <c r="C32" s="25">
        <f t="shared" si="13"/>
        <v>0</v>
      </c>
      <c r="D32" s="25">
        <f t="shared" si="13"/>
        <v>9673</v>
      </c>
      <c r="E32" s="25">
        <f t="shared" si="13"/>
        <v>36591</v>
      </c>
      <c r="F32" s="26">
        <f t="shared" si="13"/>
        <v>10570</v>
      </c>
      <c r="G32" s="26">
        <f t="shared" si="13"/>
        <v>13026</v>
      </c>
      <c r="H32" s="26">
        <f t="shared" si="13"/>
        <v>10275</v>
      </c>
      <c r="I32" s="26">
        <f t="shared" si="13"/>
        <v>2720</v>
      </c>
      <c r="J32" s="25">
        <f t="shared" si="13"/>
        <v>0</v>
      </c>
      <c r="AF32" s="22">
        <f>AF33-40000</f>
        <v>28864</v>
      </c>
    </row>
    <row r="33" spans="1:50" ht="31.5">
      <c r="A33" s="70" t="s">
        <v>38</v>
      </c>
      <c r="B33" s="52" t="s">
        <v>39</v>
      </c>
      <c r="C33" s="30">
        <f t="shared" si="13"/>
        <v>0</v>
      </c>
      <c r="D33" s="30">
        <f t="shared" si="13"/>
        <v>9673</v>
      </c>
      <c r="E33" s="30">
        <f t="shared" si="13"/>
        <v>36591</v>
      </c>
      <c r="F33" s="31">
        <f t="shared" si="13"/>
        <v>10570</v>
      </c>
      <c r="G33" s="31">
        <f t="shared" si="13"/>
        <v>13026</v>
      </c>
      <c r="H33" s="31">
        <f t="shared" si="13"/>
        <v>10275</v>
      </c>
      <c r="I33" s="31">
        <f t="shared" si="13"/>
        <v>2720</v>
      </c>
      <c r="J33" s="30">
        <f t="shared" si="13"/>
        <v>0</v>
      </c>
      <c r="AF33" s="22">
        <f>AD40+AD45+AD50+AD55+AD60+AD65+AD70+AD75+AD80+AD35+AD105+AD110</f>
        <v>68864</v>
      </c>
    </row>
    <row r="34" spans="1:50">
      <c r="A34" s="71" t="s">
        <v>40</v>
      </c>
      <c r="B34" s="52" t="s">
        <v>41</v>
      </c>
      <c r="C34" s="30">
        <f>C39+C44+C59+C69+C84+C49+C54+C64+C74+C79</f>
        <v>0</v>
      </c>
      <c r="D34" s="30">
        <f>D39+D44+D59+D69+D84+D49+D54+D64+D74+D79</f>
        <v>9673</v>
      </c>
      <c r="E34" s="30">
        <f>E39+E44+E59+E69+E84+E49+E54+E64+E74+E79</f>
        <v>36591</v>
      </c>
      <c r="F34" s="31">
        <f t="shared" ref="F34:H34" si="14">F39+F44+F59+F69+F84+F49+F54+F64+F74+F79</f>
        <v>10570</v>
      </c>
      <c r="G34" s="31">
        <f t="shared" si="14"/>
        <v>13026</v>
      </c>
      <c r="H34" s="31">
        <f t="shared" si="14"/>
        <v>10275</v>
      </c>
      <c r="I34" s="31">
        <f>I39+I44+I59+I69+I84+I49+I54+I64+I74+I79</f>
        <v>2720</v>
      </c>
      <c r="J34" s="30">
        <f t="shared" ref="J34" si="15">J39+J44+J59+J69+J84+J49+J54+J64+J74+J79</f>
        <v>0</v>
      </c>
      <c r="AB34" s="6" t="s">
        <v>13</v>
      </c>
      <c r="AC34" s="6" t="s">
        <v>51</v>
      </c>
      <c r="AD34" s="6" t="s">
        <v>52</v>
      </c>
    </row>
    <row r="35" spans="1:50" ht="57">
      <c r="A35" s="72" t="s">
        <v>53</v>
      </c>
      <c r="B35" s="73"/>
      <c r="C35" s="74">
        <f t="shared" ref="C35:J36" si="16">C36</f>
        <v>0</v>
      </c>
      <c r="D35" s="74">
        <f t="shared" si="16"/>
        <v>42</v>
      </c>
      <c r="E35" s="74">
        <f t="shared" si="16"/>
        <v>607</v>
      </c>
      <c r="F35" s="75">
        <f t="shared" si="16"/>
        <v>218</v>
      </c>
      <c r="G35" s="75">
        <f t="shared" si="16"/>
        <v>195</v>
      </c>
      <c r="H35" s="75">
        <f t="shared" si="16"/>
        <v>156</v>
      </c>
      <c r="I35" s="75">
        <f t="shared" si="16"/>
        <v>38</v>
      </c>
      <c r="J35" s="74">
        <f t="shared" si="16"/>
        <v>0</v>
      </c>
      <c r="M35" s="22"/>
      <c r="O35" s="76">
        <f>171+89</f>
        <v>260</v>
      </c>
      <c r="P35" s="77">
        <v>389</v>
      </c>
      <c r="Q35" s="78"/>
      <c r="R35" s="79">
        <v>42</v>
      </c>
      <c r="AB35" s="44">
        <f>171+89-D35</f>
        <v>218</v>
      </c>
      <c r="AC35" s="80">
        <v>389</v>
      </c>
      <c r="AD35" s="81">
        <f>AB35+AC35</f>
        <v>607</v>
      </c>
    </row>
    <row r="36" spans="1:50">
      <c r="A36" s="82" t="s">
        <v>22</v>
      </c>
      <c r="B36" s="83"/>
      <c r="C36" s="30">
        <f t="shared" si="16"/>
        <v>0</v>
      </c>
      <c r="D36" s="30">
        <f t="shared" si="16"/>
        <v>42</v>
      </c>
      <c r="E36" s="30">
        <f t="shared" si="16"/>
        <v>607</v>
      </c>
      <c r="F36" s="31">
        <f t="shared" si="16"/>
        <v>218</v>
      </c>
      <c r="G36" s="31">
        <f t="shared" si="16"/>
        <v>195</v>
      </c>
      <c r="H36" s="31">
        <f t="shared" si="16"/>
        <v>156</v>
      </c>
      <c r="I36" s="31">
        <f t="shared" si="16"/>
        <v>38</v>
      </c>
      <c r="J36" s="30">
        <f t="shared" si="16"/>
        <v>0</v>
      </c>
      <c r="M36" s="22"/>
    </row>
    <row r="37" spans="1:50" ht="30">
      <c r="A37" s="84" t="s">
        <v>54</v>
      </c>
      <c r="B37" s="83">
        <v>58</v>
      </c>
      <c r="C37" s="30">
        <f>C39</f>
        <v>0</v>
      </c>
      <c r="D37" s="30">
        <f>D39</f>
        <v>42</v>
      </c>
      <c r="E37" s="30">
        <f>E39</f>
        <v>607</v>
      </c>
      <c r="F37" s="31">
        <f t="shared" ref="F37:J37" si="17">F39</f>
        <v>218</v>
      </c>
      <c r="G37" s="31">
        <f t="shared" si="17"/>
        <v>195</v>
      </c>
      <c r="H37" s="31">
        <f t="shared" si="17"/>
        <v>156</v>
      </c>
      <c r="I37" s="31">
        <f t="shared" si="17"/>
        <v>38</v>
      </c>
      <c r="J37" s="30">
        <f t="shared" si="17"/>
        <v>0</v>
      </c>
      <c r="M37" s="22"/>
    </row>
    <row r="38" spans="1:50" ht="31.5">
      <c r="A38" s="70" t="s">
        <v>38</v>
      </c>
      <c r="B38" s="52" t="s">
        <v>39</v>
      </c>
      <c r="C38" s="30">
        <f>C39</f>
        <v>0</v>
      </c>
      <c r="D38" s="30">
        <f>D39</f>
        <v>42</v>
      </c>
      <c r="E38" s="30">
        <f>E39</f>
        <v>607</v>
      </c>
      <c r="F38" s="31">
        <f t="shared" ref="F38:J38" si="18">F39</f>
        <v>218</v>
      </c>
      <c r="G38" s="31">
        <f t="shared" si="18"/>
        <v>195</v>
      </c>
      <c r="H38" s="31">
        <f t="shared" si="18"/>
        <v>156</v>
      </c>
      <c r="I38" s="31">
        <f t="shared" si="18"/>
        <v>38</v>
      </c>
      <c r="J38" s="30">
        <f t="shared" si="18"/>
        <v>0</v>
      </c>
      <c r="M38" s="22"/>
    </row>
    <row r="39" spans="1:50">
      <c r="A39" s="71" t="s">
        <v>40</v>
      </c>
      <c r="B39" s="83" t="s">
        <v>41</v>
      </c>
      <c r="C39" s="85">
        <v>0</v>
      </c>
      <c r="D39" s="85">
        <v>42</v>
      </c>
      <c r="E39" s="86">
        <f>SUM(F39:I39)</f>
        <v>607</v>
      </c>
      <c r="F39" s="87">
        <v>218</v>
      </c>
      <c r="G39" s="87">
        <v>195</v>
      </c>
      <c r="H39" s="87">
        <v>156</v>
      </c>
      <c r="I39" s="87">
        <v>38</v>
      </c>
      <c r="J39" s="86">
        <v>0</v>
      </c>
      <c r="K39" s="22">
        <v>607</v>
      </c>
      <c r="L39" s="22"/>
      <c r="M39" s="22"/>
      <c r="Q39" s="78"/>
    </row>
    <row r="40" spans="1:50" ht="42.75">
      <c r="A40" s="72" t="s">
        <v>55</v>
      </c>
      <c r="B40" s="73"/>
      <c r="C40" s="74">
        <f t="shared" ref="C40:J41" si="19">C41</f>
        <v>0</v>
      </c>
      <c r="D40" s="74">
        <f t="shared" si="19"/>
        <v>205</v>
      </c>
      <c r="E40" s="74">
        <f t="shared" si="19"/>
        <v>3140</v>
      </c>
      <c r="F40" s="74">
        <f t="shared" si="19"/>
        <v>860</v>
      </c>
      <c r="G40" s="74">
        <f t="shared" si="19"/>
        <v>1140</v>
      </c>
      <c r="H40" s="74">
        <f t="shared" si="19"/>
        <v>1140</v>
      </c>
      <c r="I40" s="74">
        <f t="shared" si="19"/>
        <v>0</v>
      </c>
      <c r="J40" s="74">
        <f t="shared" si="19"/>
        <v>0</v>
      </c>
      <c r="M40" s="22"/>
      <c r="O40" s="76">
        <f>205+100</f>
        <v>305</v>
      </c>
      <c r="P40" s="77">
        <v>3040</v>
      </c>
      <c r="R40" s="79">
        <v>205</v>
      </c>
      <c r="AB40" s="80">
        <f>205+100-205</f>
        <v>100</v>
      </c>
      <c r="AC40" s="80">
        <v>3040</v>
      </c>
      <c r="AD40" s="81">
        <f>AB40+AC40</f>
        <v>3140</v>
      </c>
    </row>
    <row r="41" spans="1:50">
      <c r="A41" s="82" t="s">
        <v>22</v>
      </c>
      <c r="B41" s="24"/>
      <c r="C41" s="30">
        <f t="shared" si="19"/>
        <v>0</v>
      </c>
      <c r="D41" s="30">
        <f t="shared" si="19"/>
        <v>205</v>
      </c>
      <c r="E41" s="30">
        <f t="shared" si="19"/>
        <v>3140</v>
      </c>
      <c r="F41" s="30">
        <f t="shared" si="19"/>
        <v>860</v>
      </c>
      <c r="G41" s="30">
        <f t="shared" si="19"/>
        <v>1140</v>
      </c>
      <c r="H41" s="30">
        <f t="shared" si="19"/>
        <v>1140</v>
      </c>
      <c r="I41" s="30">
        <f t="shared" si="19"/>
        <v>0</v>
      </c>
      <c r="J41" s="30">
        <f t="shared" si="19"/>
        <v>0</v>
      </c>
      <c r="M41" s="22"/>
    </row>
    <row r="42" spans="1:50" ht="30">
      <c r="A42" s="84" t="s">
        <v>54</v>
      </c>
      <c r="B42" s="83">
        <v>58</v>
      </c>
      <c r="C42" s="30">
        <f>C44</f>
        <v>0</v>
      </c>
      <c r="D42" s="30">
        <f>D44</f>
        <v>205</v>
      </c>
      <c r="E42" s="30">
        <f>E44</f>
        <v>3140</v>
      </c>
      <c r="F42" s="30">
        <f t="shared" ref="F42:J42" si="20">F44</f>
        <v>860</v>
      </c>
      <c r="G42" s="30">
        <f t="shared" si="20"/>
        <v>1140</v>
      </c>
      <c r="H42" s="30">
        <f t="shared" si="20"/>
        <v>1140</v>
      </c>
      <c r="I42" s="30">
        <f t="shared" si="20"/>
        <v>0</v>
      </c>
      <c r="J42" s="30">
        <f t="shared" si="20"/>
        <v>0</v>
      </c>
      <c r="M42" s="22"/>
    </row>
    <row r="43" spans="1:50" ht="31.5">
      <c r="A43" s="70" t="s">
        <v>38</v>
      </c>
      <c r="B43" s="52" t="s">
        <v>39</v>
      </c>
      <c r="C43" s="30">
        <f>C44</f>
        <v>0</v>
      </c>
      <c r="D43" s="30">
        <f>D44</f>
        <v>205</v>
      </c>
      <c r="E43" s="30">
        <f>E44</f>
        <v>3140</v>
      </c>
      <c r="F43" s="30">
        <f t="shared" ref="F43:J43" si="21">F44</f>
        <v>860</v>
      </c>
      <c r="G43" s="30">
        <f t="shared" si="21"/>
        <v>1140</v>
      </c>
      <c r="H43" s="30">
        <f t="shared" si="21"/>
        <v>1140</v>
      </c>
      <c r="I43" s="30">
        <f t="shared" si="21"/>
        <v>0</v>
      </c>
      <c r="J43" s="30">
        <f t="shared" si="21"/>
        <v>0</v>
      </c>
      <c r="M43" s="22"/>
    </row>
    <row r="44" spans="1:50">
      <c r="A44" s="71" t="s">
        <v>40</v>
      </c>
      <c r="B44" s="83" t="s">
        <v>41</v>
      </c>
      <c r="C44" s="30">
        <v>0</v>
      </c>
      <c r="D44" s="85">
        <v>205</v>
      </c>
      <c r="E44" s="86">
        <f>SUM(F44:I44)</f>
        <v>3140</v>
      </c>
      <c r="F44" s="86">
        <f>100+760</f>
        <v>860</v>
      </c>
      <c r="G44" s="86">
        <v>1140</v>
      </c>
      <c r="H44" s="86">
        <v>1140</v>
      </c>
      <c r="I44" s="86">
        <v>0</v>
      </c>
      <c r="J44" s="86">
        <v>0</v>
      </c>
      <c r="K44" s="6">
        <v>3140</v>
      </c>
      <c r="M44" s="22"/>
    </row>
    <row r="45" spans="1:50" s="90" customFormat="1" ht="50.25" customHeight="1">
      <c r="A45" s="72" t="s">
        <v>56</v>
      </c>
      <c r="B45" s="73"/>
      <c r="C45" s="74">
        <f t="shared" ref="C45:J46" si="22">C46</f>
        <v>0</v>
      </c>
      <c r="D45" s="74">
        <f t="shared" si="22"/>
        <v>4816</v>
      </c>
      <c r="E45" s="74">
        <f t="shared" si="22"/>
        <v>8777</v>
      </c>
      <c r="F45" s="75">
        <f t="shared" si="22"/>
        <v>2194</v>
      </c>
      <c r="G45" s="75">
        <f t="shared" si="22"/>
        <v>2633</v>
      </c>
      <c r="H45" s="75">
        <f t="shared" si="22"/>
        <v>2633</v>
      </c>
      <c r="I45" s="75">
        <f t="shared" si="22"/>
        <v>1317</v>
      </c>
      <c r="J45" s="74">
        <f t="shared" si="22"/>
        <v>0</v>
      </c>
      <c r="K45" s="6"/>
      <c r="L45" s="6"/>
      <c r="M45" s="22"/>
      <c r="N45" s="88">
        <f>13593-O45</f>
        <v>525</v>
      </c>
      <c r="O45" s="76">
        <f>6171+6897</f>
        <v>13068</v>
      </c>
      <c r="P45" s="77">
        <v>0</v>
      </c>
      <c r="Q45" s="6"/>
      <c r="R45" s="79">
        <v>4816</v>
      </c>
      <c r="S45" s="6"/>
      <c r="T45" s="78">
        <f>13593-O45</f>
        <v>525</v>
      </c>
      <c r="U45" s="6"/>
      <c r="V45" s="6"/>
      <c r="W45" s="6"/>
      <c r="X45" s="6"/>
      <c r="Y45" s="6">
        <f>525+6171+6897</f>
        <v>13593</v>
      </c>
      <c r="Z45" s="6"/>
      <c r="AA45" s="6"/>
      <c r="AB45" s="80">
        <f>6171+6897-4816</f>
        <v>8252</v>
      </c>
      <c r="AC45" s="80">
        <v>0</v>
      </c>
      <c r="AD45" s="89">
        <f>SUM(AB45:AC45)</f>
        <v>8252</v>
      </c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1:50" s="90" customFormat="1" ht="15.75" customHeight="1">
      <c r="A46" s="82" t="s">
        <v>22</v>
      </c>
      <c r="B46" s="24"/>
      <c r="C46" s="30">
        <f t="shared" si="22"/>
        <v>0</v>
      </c>
      <c r="D46" s="30">
        <f t="shared" si="22"/>
        <v>4816</v>
      </c>
      <c r="E46" s="30">
        <f t="shared" si="22"/>
        <v>8777</v>
      </c>
      <c r="F46" s="31">
        <f t="shared" si="22"/>
        <v>2194</v>
      </c>
      <c r="G46" s="31">
        <f t="shared" si="22"/>
        <v>2633</v>
      </c>
      <c r="H46" s="31">
        <f t="shared" si="22"/>
        <v>2633</v>
      </c>
      <c r="I46" s="31">
        <f t="shared" si="22"/>
        <v>1317</v>
      </c>
      <c r="J46" s="30">
        <f t="shared" si="22"/>
        <v>0</v>
      </c>
      <c r="K46" s="6"/>
      <c r="L46" s="6"/>
      <c r="M46" s="22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1:50" s="90" customFormat="1" ht="15.75" customHeight="1">
      <c r="A47" s="84" t="s">
        <v>54</v>
      </c>
      <c r="B47" s="83">
        <v>58</v>
      </c>
      <c r="C47" s="30">
        <f>C49</f>
        <v>0</v>
      </c>
      <c r="D47" s="30">
        <f>D49</f>
        <v>4816</v>
      </c>
      <c r="E47" s="30">
        <f>E49</f>
        <v>8777</v>
      </c>
      <c r="F47" s="31">
        <f t="shared" ref="F47:J47" si="23">F49</f>
        <v>2194</v>
      </c>
      <c r="G47" s="31">
        <f t="shared" si="23"/>
        <v>2633</v>
      </c>
      <c r="H47" s="31">
        <f t="shared" si="23"/>
        <v>2633</v>
      </c>
      <c r="I47" s="31">
        <f t="shared" si="23"/>
        <v>1317</v>
      </c>
      <c r="J47" s="30">
        <f t="shared" si="23"/>
        <v>0</v>
      </c>
      <c r="K47" s="6"/>
      <c r="L47" s="6"/>
      <c r="M47" s="22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1:50" s="90" customFormat="1" ht="15.75" customHeight="1">
      <c r="A48" s="70" t="s">
        <v>38</v>
      </c>
      <c r="B48" s="52" t="s">
        <v>39</v>
      </c>
      <c r="C48" s="30">
        <f>C49</f>
        <v>0</v>
      </c>
      <c r="D48" s="30">
        <f>D49</f>
        <v>4816</v>
      </c>
      <c r="E48" s="30">
        <f>E49</f>
        <v>8777</v>
      </c>
      <c r="F48" s="31">
        <f t="shared" ref="F48:J48" si="24">F49</f>
        <v>2194</v>
      </c>
      <c r="G48" s="31">
        <f t="shared" si="24"/>
        <v>2633</v>
      </c>
      <c r="H48" s="31">
        <f t="shared" si="24"/>
        <v>2633</v>
      </c>
      <c r="I48" s="31">
        <f t="shared" si="24"/>
        <v>1317</v>
      </c>
      <c r="J48" s="30">
        <f t="shared" si="24"/>
        <v>0</v>
      </c>
      <c r="K48" s="6"/>
      <c r="L48" s="6"/>
      <c r="M48" s="22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>
        <f>8777-AD45</f>
        <v>525</v>
      </c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1:50" s="90" customFormat="1" ht="15.75" customHeight="1">
      <c r="A49" s="71" t="s">
        <v>40</v>
      </c>
      <c r="B49" s="83" t="s">
        <v>41</v>
      </c>
      <c r="C49" s="43"/>
      <c r="D49" s="86">
        <v>4816</v>
      </c>
      <c r="E49" s="86">
        <f>SUM(F49:I49)</f>
        <v>8777</v>
      </c>
      <c r="F49" s="87">
        <f>2194</f>
        <v>2194</v>
      </c>
      <c r="G49" s="87">
        <v>2633</v>
      </c>
      <c r="H49" s="87">
        <v>2633</v>
      </c>
      <c r="I49" s="87">
        <v>1317</v>
      </c>
      <c r="J49" s="86">
        <v>0</v>
      </c>
      <c r="K49" s="6">
        <v>8777</v>
      </c>
      <c r="L49" s="6"/>
      <c r="M49" s="22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1:50" s="90" customFormat="1" ht="28.5">
      <c r="A50" s="91" t="s">
        <v>57</v>
      </c>
      <c r="B50" s="73"/>
      <c r="C50" s="74">
        <f t="shared" ref="C50:J51" si="25">C51</f>
        <v>0</v>
      </c>
      <c r="D50" s="74">
        <f t="shared" si="25"/>
        <v>81</v>
      </c>
      <c r="E50" s="74">
        <f t="shared" si="25"/>
        <v>375</v>
      </c>
      <c r="F50" s="75">
        <f t="shared" si="25"/>
        <v>375</v>
      </c>
      <c r="G50" s="75">
        <f t="shared" si="25"/>
        <v>0</v>
      </c>
      <c r="H50" s="75">
        <f t="shared" si="25"/>
        <v>0</v>
      </c>
      <c r="I50" s="75">
        <f t="shared" si="25"/>
        <v>0</v>
      </c>
      <c r="J50" s="74">
        <f t="shared" si="25"/>
        <v>0</v>
      </c>
      <c r="K50" s="6"/>
      <c r="L50" s="6"/>
      <c r="M50" s="22"/>
      <c r="N50" s="6"/>
      <c r="O50" s="76">
        <v>456</v>
      </c>
      <c r="P50" s="77">
        <v>0</v>
      </c>
      <c r="Q50" s="6"/>
      <c r="R50" s="79">
        <v>81.147000000000006</v>
      </c>
      <c r="S50" s="6"/>
      <c r="T50" s="6"/>
      <c r="U50" s="6"/>
      <c r="V50" s="6"/>
      <c r="W50" s="6"/>
      <c r="X50" s="6"/>
      <c r="Y50" s="6"/>
      <c r="Z50" s="6"/>
      <c r="AA50" s="6"/>
      <c r="AB50" s="80">
        <f>456+0-81</f>
        <v>375</v>
      </c>
      <c r="AC50" s="80">
        <v>0</v>
      </c>
      <c r="AD50" s="89">
        <f>SUM(AB50:AC50)</f>
        <v>375</v>
      </c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1:50" s="90" customFormat="1" ht="15.75" customHeight="1">
      <c r="A51" s="82" t="s">
        <v>22</v>
      </c>
      <c r="B51" s="24"/>
      <c r="C51" s="30">
        <f t="shared" si="25"/>
        <v>0</v>
      </c>
      <c r="D51" s="30">
        <f t="shared" si="25"/>
        <v>81</v>
      </c>
      <c r="E51" s="30">
        <f t="shared" si="25"/>
        <v>375</v>
      </c>
      <c r="F51" s="31">
        <f t="shared" si="25"/>
        <v>375</v>
      </c>
      <c r="G51" s="31">
        <f t="shared" si="25"/>
        <v>0</v>
      </c>
      <c r="H51" s="31">
        <f t="shared" si="25"/>
        <v>0</v>
      </c>
      <c r="I51" s="31">
        <f t="shared" si="25"/>
        <v>0</v>
      </c>
      <c r="J51" s="30">
        <f t="shared" si="25"/>
        <v>0</v>
      </c>
      <c r="K51" s="6"/>
      <c r="L51" s="6"/>
      <c r="M51" s="22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s="90" customFormat="1" ht="15.75" customHeight="1">
      <c r="A52" s="84" t="s">
        <v>54</v>
      </c>
      <c r="B52" s="83">
        <v>58</v>
      </c>
      <c r="C52" s="30">
        <f>C54</f>
        <v>0</v>
      </c>
      <c r="D52" s="30">
        <f>D54</f>
        <v>81</v>
      </c>
      <c r="E52" s="30">
        <f>E54</f>
        <v>375</v>
      </c>
      <c r="F52" s="31">
        <f t="shared" ref="F52:J52" si="26">F54</f>
        <v>375</v>
      </c>
      <c r="G52" s="31">
        <f t="shared" si="26"/>
        <v>0</v>
      </c>
      <c r="H52" s="31">
        <f t="shared" si="26"/>
        <v>0</v>
      </c>
      <c r="I52" s="31">
        <f t="shared" si="26"/>
        <v>0</v>
      </c>
      <c r="J52" s="30">
        <f t="shared" si="26"/>
        <v>0</v>
      </c>
      <c r="K52" s="6"/>
      <c r="L52" s="6"/>
      <c r="M52" s="22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s="90" customFormat="1" ht="15.75" customHeight="1">
      <c r="A53" s="70" t="s">
        <v>38</v>
      </c>
      <c r="B53" s="52" t="s">
        <v>39</v>
      </c>
      <c r="C53" s="30">
        <f>C54</f>
        <v>0</v>
      </c>
      <c r="D53" s="30">
        <f>D54</f>
        <v>81</v>
      </c>
      <c r="E53" s="30">
        <f>E54</f>
        <v>375</v>
      </c>
      <c r="F53" s="31">
        <f t="shared" ref="F53:J53" si="27">F54</f>
        <v>375</v>
      </c>
      <c r="G53" s="31">
        <f t="shared" si="27"/>
        <v>0</v>
      </c>
      <c r="H53" s="31">
        <f t="shared" si="27"/>
        <v>0</v>
      </c>
      <c r="I53" s="31">
        <f t="shared" si="27"/>
        <v>0</v>
      </c>
      <c r="J53" s="30">
        <f t="shared" si="27"/>
        <v>0</v>
      </c>
      <c r="K53" s="6"/>
      <c r="L53" s="6"/>
      <c r="M53" s="22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1:50" s="90" customFormat="1" ht="15.75" customHeight="1">
      <c r="A54" s="71" t="s">
        <v>40</v>
      </c>
      <c r="B54" s="83" t="s">
        <v>41</v>
      </c>
      <c r="C54" s="86">
        <v>0</v>
      </c>
      <c r="D54" s="86">
        <v>81</v>
      </c>
      <c r="E54" s="86">
        <f>SUM(F54:I54)</f>
        <v>375</v>
      </c>
      <c r="F54" s="87">
        <v>375</v>
      </c>
      <c r="G54" s="87">
        <v>0</v>
      </c>
      <c r="H54" s="87">
        <v>0</v>
      </c>
      <c r="I54" s="87">
        <v>0</v>
      </c>
      <c r="J54" s="86">
        <v>0</v>
      </c>
      <c r="K54" s="6"/>
      <c r="L54" s="6"/>
      <c r="M54" s="22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ht="42.75">
      <c r="A55" s="72" t="s">
        <v>58</v>
      </c>
      <c r="B55" s="73"/>
      <c r="C55" s="74">
        <f t="shared" ref="C55:J56" si="28">C56</f>
        <v>0</v>
      </c>
      <c r="D55" s="74">
        <f t="shared" si="28"/>
        <v>4486</v>
      </c>
      <c r="E55" s="75">
        <f t="shared" si="28"/>
        <v>9813</v>
      </c>
      <c r="F55" s="75">
        <f t="shared" si="28"/>
        <v>2907</v>
      </c>
      <c r="G55" s="75">
        <f t="shared" si="28"/>
        <v>4306</v>
      </c>
      <c r="H55" s="75">
        <f t="shared" si="28"/>
        <v>2000</v>
      </c>
      <c r="I55" s="75">
        <f t="shared" si="28"/>
        <v>600</v>
      </c>
      <c r="J55" s="74">
        <f t="shared" si="28"/>
        <v>0</v>
      </c>
      <c r="M55" s="22"/>
      <c r="O55" s="76">
        <f>5472+4827</f>
        <v>10299</v>
      </c>
      <c r="P55" s="77">
        <v>4000</v>
      </c>
      <c r="R55" s="79">
        <v>4487</v>
      </c>
      <c r="AB55" s="80">
        <f>5472+4827-4486</f>
        <v>5813</v>
      </c>
      <c r="AC55" s="80">
        <v>4000</v>
      </c>
      <c r="AD55" s="92">
        <f>SUM(AB55:AC55)</f>
        <v>9813</v>
      </c>
    </row>
    <row r="56" spans="1:50">
      <c r="A56" s="82" t="s">
        <v>22</v>
      </c>
      <c r="B56" s="24"/>
      <c r="C56" s="30">
        <f t="shared" si="28"/>
        <v>0</v>
      </c>
      <c r="D56" s="30">
        <f t="shared" si="28"/>
        <v>4486</v>
      </c>
      <c r="E56" s="30">
        <f t="shared" si="28"/>
        <v>9813</v>
      </c>
      <c r="F56" s="31">
        <f t="shared" si="28"/>
        <v>2907</v>
      </c>
      <c r="G56" s="31">
        <f t="shared" si="28"/>
        <v>4306</v>
      </c>
      <c r="H56" s="31">
        <f t="shared" si="28"/>
        <v>2000</v>
      </c>
      <c r="I56" s="31">
        <f t="shared" si="28"/>
        <v>600</v>
      </c>
      <c r="J56" s="30">
        <f t="shared" si="28"/>
        <v>0</v>
      </c>
      <c r="M56" s="22"/>
    </row>
    <row r="57" spans="1:50" ht="30">
      <c r="A57" s="84" t="s">
        <v>54</v>
      </c>
      <c r="B57" s="83">
        <v>58</v>
      </c>
      <c r="C57" s="30">
        <f>C59</f>
        <v>0</v>
      </c>
      <c r="D57" s="30">
        <f>D59</f>
        <v>4486</v>
      </c>
      <c r="E57" s="30">
        <f>E59</f>
        <v>9813</v>
      </c>
      <c r="F57" s="31">
        <f t="shared" ref="F57:J57" si="29">F59</f>
        <v>2907</v>
      </c>
      <c r="G57" s="31">
        <f t="shared" si="29"/>
        <v>4306</v>
      </c>
      <c r="H57" s="31">
        <f t="shared" si="29"/>
        <v>2000</v>
      </c>
      <c r="I57" s="31">
        <f t="shared" si="29"/>
        <v>600</v>
      </c>
      <c r="J57" s="30">
        <f t="shared" si="29"/>
        <v>0</v>
      </c>
      <c r="M57" s="22"/>
    </row>
    <row r="58" spans="1:50" ht="31.5">
      <c r="A58" s="70" t="s">
        <v>38</v>
      </c>
      <c r="B58" s="52" t="s">
        <v>39</v>
      </c>
      <c r="C58" s="30">
        <f>C59</f>
        <v>0</v>
      </c>
      <c r="D58" s="30">
        <f>D59</f>
        <v>4486</v>
      </c>
      <c r="E58" s="30">
        <f>E59</f>
        <v>9813</v>
      </c>
      <c r="F58" s="31">
        <f t="shared" ref="F58:J58" si="30">F59</f>
        <v>2907</v>
      </c>
      <c r="G58" s="31">
        <f t="shared" si="30"/>
        <v>4306</v>
      </c>
      <c r="H58" s="31">
        <f t="shared" si="30"/>
        <v>2000</v>
      </c>
      <c r="I58" s="31">
        <f t="shared" si="30"/>
        <v>600</v>
      </c>
      <c r="J58" s="30">
        <f t="shared" si="30"/>
        <v>0</v>
      </c>
      <c r="M58" s="22"/>
    </row>
    <row r="59" spans="1:50">
      <c r="A59" s="71" t="s">
        <v>40</v>
      </c>
      <c r="B59" s="83" t="s">
        <v>41</v>
      </c>
      <c r="C59" s="86">
        <v>0</v>
      </c>
      <c r="D59" s="86">
        <v>4486</v>
      </c>
      <c r="E59" s="86">
        <f>SUM(F59:I59)</f>
        <v>9813</v>
      </c>
      <c r="F59" s="87">
        <v>2907</v>
      </c>
      <c r="G59" s="87">
        <f>2906+1400</f>
        <v>4306</v>
      </c>
      <c r="H59" s="87">
        <v>2000</v>
      </c>
      <c r="I59" s="87">
        <v>600</v>
      </c>
      <c r="J59" s="86">
        <v>0</v>
      </c>
      <c r="K59" s="6">
        <v>9813</v>
      </c>
      <c r="M59" s="22"/>
    </row>
    <row r="60" spans="1:50" s="6" customFormat="1" ht="28.5">
      <c r="A60" s="91" t="s">
        <v>59</v>
      </c>
      <c r="B60" s="73"/>
      <c r="C60" s="74">
        <f t="shared" ref="C60:J61" si="31">C61</f>
        <v>0</v>
      </c>
      <c r="D60" s="74">
        <f t="shared" si="31"/>
        <v>0</v>
      </c>
      <c r="E60" s="74">
        <f t="shared" si="31"/>
        <v>47</v>
      </c>
      <c r="F60" s="75">
        <f t="shared" si="31"/>
        <v>24</v>
      </c>
      <c r="G60" s="75">
        <f t="shared" si="31"/>
        <v>23</v>
      </c>
      <c r="H60" s="75">
        <f t="shared" si="31"/>
        <v>0</v>
      </c>
      <c r="I60" s="75">
        <f t="shared" si="31"/>
        <v>0</v>
      </c>
      <c r="J60" s="74">
        <f t="shared" si="31"/>
        <v>0</v>
      </c>
      <c r="M60" s="22"/>
      <c r="O60" s="76">
        <v>47</v>
      </c>
      <c r="P60" s="77">
        <v>0</v>
      </c>
      <c r="R60" s="79">
        <v>0</v>
      </c>
      <c r="AB60" s="44">
        <f>47</f>
        <v>47</v>
      </c>
      <c r="AC60" s="80">
        <v>0</v>
      </c>
      <c r="AD60" s="92">
        <f>SUM(AB60:AC60)</f>
        <v>47</v>
      </c>
    </row>
    <row r="61" spans="1:50" s="6" customFormat="1">
      <c r="A61" s="93" t="s">
        <v>22</v>
      </c>
      <c r="B61" s="24"/>
      <c r="C61" s="30">
        <f t="shared" si="31"/>
        <v>0</v>
      </c>
      <c r="D61" s="30">
        <f t="shared" si="31"/>
        <v>0</v>
      </c>
      <c r="E61" s="30">
        <f t="shared" si="31"/>
        <v>47</v>
      </c>
      <c r="F61" s="31">
        <f t="shared" si="31"/>
        <v>24</v>
      </c>
      <c r="G61" s="31">
        <f t="shared" si="31"/>
        <v>23</v>
      </c>
      <c r="H61" s="31">
        <f t="shared" si="31"/>
        <v>0</v>
      </c>
      <c r="I61" s="31">
        <f t="shared" si="31"/>
        <v>0</v>
      </c>
      <c r="J61" s="30">
        <f t="shared" si="31"/>
        <v>0</v>
      </c>
      <c r="M61" s="22"/>
    </row>
    <row r="62" spans="1:50" s="6" customFormat="1" ht="30">
      <c r="A62" s="94" t="s">
        <v>54</v>
      </c>
      <c r="B62" s="83">
        <v>58</v>
      </c>
      <c r="C62" s="30">
        <f>C64</f>
        <v>0</v>
      </c>
      <c r="D62" s="30">
        <f>D64</f>
        <v>0</v>
      </c>
      <c r="E62" s="30">
        <f>E64</f>
        <v>47</v>
      </c>
      <c r="F62" s="31">
        <f t="shared" ref="F62:J62" si="32">F64</f>
        <v>24</v>
      </c>
      <c r="G62" s="31">
        <f t="shared" si="32"/>
        <v>23</v>
      </c>
      <c r="H62" s="31">
        <f t="shared" si="32"/>
        <v>0</v>
      </c>
      <c r="I62" s="31">
        <f t="shared" si="32"/>
        <v>0</v>
      </c>
      <c r="J62" s="30">
        <f t="shared" si="32"/>
        <v>0</v>
      </c>
      <c r="M62" s="22"/>
    </row>
    <row r="63" spans="1:50" s="6" customFormat="1" ht="31.5">
      <c r="A63" s="70" t="s">
        <v>38</v>
      </c>
      <c r="B63" s="52" t="s">
        <v>39</v>
      </c>
      <c r="C63" s="30">
        <f>C64</f>
        <v>0</v>
      </c>
      <c r="D63" s="30">
        <f>D64</f>
        <v>0</v>
      </c>
      <c r="E63" s="30">
        <f>E64</f>
        <v>47</v>
      </c>
      <c r="F63" s="31">
        <f t="shared" ref="F63:J63" si="33">F64</f>
        <v>24</v>
      </c>
      <c r="G63" s="31">
        <f t="shared" si="33"/>
        <v>23</v>
      </c>
      <c r="H63" s="31">
        <f t="shared" si="33"/>
        <v>0</v>
      </c>
      <c r="I63" s="31">
        <f t="shared" si="33"/>
        <v>0</v>
      </c>
      <c r="J63" s="30">
        <f t="shared" si="33"/>
        <v>0</v>
      </c>
      <c r="M63" s="22"/>
    </row>
    <row r="64" spans="1:50" s="6" customFormat="1">
      <c r="A64" s="71" t="s">
        <v>40</v>
      </c>
      <c r="B64" s="83" t="s">
        <v>41</v>
      </c>
      <c r="C64" s="85">
        <v>0</v>
      </c>
      <c r="D64" s="85">
        <v>0</v>
      </c>
      <c r="E64" s="86">
        <f>SUM(F64:I64)</f>
        <v>47</v>
      </c>
      <c r="F64" s="87">
        <v>24</v>
      </c>
      <c r="G64" s="87">
        <v>23</v>
      </c>
      <c r="H64" s="87">
        <v>0</v>
      </c>
      <c r="I64" s="87">
        <v>0</v>
      </c>
      <c r="J64" s="86">
        <v>0</v>
      </c>
      <c r="K64" s="6">
        <v>47</v>
      </c>
      <c r="M64" s="22"/>
    </row>
    <row r="65" spans="1:50" ht="42.75">
      <c r="A65" s="72" t="s">
        <v>60</v>
      </c>
      <c r="B65" s="73"/>
      <c r="C65" s="74">
        <f t="shared" ref="C65:J66" si="34">C66</f>
        <v>0</v>
      </c>
      <c r="D65" s="74">
        <f t="shared" si="34"/>
        <v>21</v>
      </c>
      <c r="E65" s="74">
        <f t="shared" si="34"/>
        <v>8216</v>
      </c>
      <c r="F65" s="75">
        <f t="shared" si="34"/>
        <v>2365</v>
      </c>
      <c r="G65" s="75">
        <f t="shared" si="34"/>
        <v>2777</v>
      </c>
      <c r="H65" s="75">
        <f t="shared" si="34"/>
        <v>2777</v>
      </c>
      <c r="I65" s="75">
        <f t="shared" si="34"/>
        <v>297</v>
      </c>
      <c r="J65" s="74">
        <f t="shared" si="34"/>
        <v>0</v>
      </c>
      <c r="M65" s="22"/>
      <c r="O65" s="76">
        <f>1560+4697</f>
        <v>6257</v>
      </c>
      <c r="P65" s="77">
        <v>1980</v>
      </c>
      <c r="R65" s="79">
        <v>21.47</v>
      </c>
      <c r="AB65" s="80">
        <f>1560+4697-21</f>
        <v>6236</v>
      </c>
      <c r="AC65" s="80">
        <v>1980</v>
      </c>
      <c r="AD65" s="92">
        <f>SUM(AB65:AC65)</f>
        <v>8216</v>
      </c>
    </row>
    <row r="66" spans="1:50">
      <c r="A66" s="82" t="s">
        <v>22</v>
      </c>
      <c r="B66" s="24"/>
      <c r="C66" s="30">
        <f t="shared" si="34"/>
        <v>0</v>
      </c>
      <c r="D66" s="30">
        <f t="shared" si="34"/>
        <v>21</v>
      </c>
      <c r="E66" s="30">
        <f t="shared" si="34"/>
        <v>8216</v>
      </c>
      <c r="F66" s="31">
        <f t="shared" si="34"/>
        <v>2365</v>
      </c>
      <c r="G66" s="31">
        <f t="shared" si="34"/>
        <v>2777</v>
      </c>
      <c r="H66" s="31">
        <f t="shared" si="34"/>
        <v>2777</v>
      </c>
      <c r="I66" s="31">
        <f t="shared" si="34"/>
        <v>297</v>
      </c>
      <c r="J66" s="30">
        <f t="shared" si="34"/>
        <v>0</v>
      </c>
      <c r="M66" s="22"/>
    </row>
    <row r="67" spans="1:50" ht="30">
      <c r="A67" s="84" t="s">
        <v>54</v>
      </c>
      <c r="B67" s="83">
        <v>58</v>
      </c>
      <c r="C67" s="30">
        <f>C69</f>
        <v>0</v>
      </c>
      <c r="D67" s="30">
        <f>D69</f>
        <v>21</v>
      </c>
      <c r="E67" s="30">
        <f>E69</f>
        <v>8216</v>
      </c>
      <c r="F67" s="31">
        <f t="shared" ref="F67:J67" si="35">F69</f>
        <v>2365</v>
      </c>
      <c r="G67" s="31">
        <f t="shared" si="35"/>
        <v>2777</v>
      </c>
      <c r="H67" s="31">
        <f t="shared" si="35"/>
        <v>2777</v>
      </c>
      <c r="I67" s="31">
        <f t="shared" si="35"/>
        <v>297</v>
      </c>
      <c r="J67" s="30">
        <f t="shared" si="35"/>
        <v>0</v>
      </c>
      <c r="M67" s="22"/>
    </row>
    <row r="68" spans="1:50" ht="31.5">
      <c r="A68" s="70" t="s">
        <v>38</v>
      </c>
      <c r="B68" s="52" t="s">
        <v>39</v>
      </c>
      <c r="C68" s="30">
        <f>C69</f>
        <v>0</v>
      </c>
      <c r="D68" s="30">
        <f>D69</f>
        <v>21</v>
      </c>
      <c r="E68" s="30">
        <f>E69</f>
        <v>8216</v>
      </c>
      <c r="F68" s="31">
        <f t="shared" ref="F68:J68" si="36">F69</f>
        <v>2365</v>
      </c>
      <c r="G68" s="31">
        <f t="shared" si="36"/>
        <v>2777</v>
      </c>
      <c r="H68" s="31">
        <f t="shared" si="36"/>
        <v>2777</v>
      </c>
      <c r="I68" s="31">
        <f t="shared" si="36"/>
        <v>297</v>
      </c>
      <c r="J68" s="30">
        <f t="shared" si="36"/>
        <v>0</v>
      </c>
      <c r="M68" s="22"/>
    </row>
    <row r="69" spans="1:50">
      <c r="A69" s="71" t="s">
        <v>40</v>
      </c>
      <c r="B69" s="83" t="s">
        <v>41</v>
      </c>
      <c r="C69" s="85">
        <v>0</v>
      </c>
      <c r="D69" s="85">
        <v>21</v>
      </c>
      <c r="E69" s="86">
        <f>SUM(F69:I69)</f>
        <v>8216</v>
      </c>
      <c r="F69" s="87">
        <f>1870+495</f>
        <v>2365</v>
      </c>
      <c r="G69" s="87">
        <f>2183+594</f>
        <v>2777</v>
      </c>
      <c r="H69" s="87">
        <f>2183+594</f>
        <v>2777</v>
      </c>
      <c r="I69" s="87">
        <v>297</v>
      </c>
      <c r="J69" s="86">
        <v>0</v>
      </c>
      <c r="K69" s="6">
        <v>8216</v>
      </c>
      <c r="M69" s="22"/>
    </row>
    <row r="70" spans="1:50" s="90" customFormat="1" ht="42.75">
      <c r="A70" s="91" t="s">
        <v>61</v>
      </c>
      <c r="B70" s="73"/>
      <c r="C70" s="74">
        <f t="shared" ref="C70:J71" si="37">C71</f>
        <v>0</v>
      </c>
      <c r="D70" s="74">
        <f t="shared" si="37"/>
        <v>6</v>
      </c>
      <c r="E70" s="74">
        <f t="shared" si="37"/>
        <v>2490</v>
      </c>
      <c r="F70" s="74">
        <f t="shared" si="37"/>
        <v>845</v>
      </c>
      <c r="G70" s="74">
        <f t="shared" si="37"/>
        <v>1014</v>
      </c>
      <c r="H70" s="74">
        <f t="shared" si="37"/>
        <v>631</v>
      </c>
      <c r="I70" s="74">
        <f t="shared" si="37"/>
        <v>0</v>
      </c>
      <c r="J70" s="74">
        <f t="shared" si="37"/>
        <v>0</v>
      </c>
      <c r="K70" s="6"/>
      <c r="L70" s="6"/>
      <c r="M70" s="22"/>
      <c r="N70" s="6"/>
      <c r="O70" s="76">
        <f>1890+606</f>
        <v>2496</v>
      </c>
      <c r="P70" s="77">
        <v>0</v>
      </c>
      <c r="Q70" s="6"/>
      <c r="R70" s="79">
        <v>6.5179999999999998</v>
      </c>
      <c r="S70" s="6"/>
      <c r="T70" s="6"/>
      <c r="U70" s="6"/>
      <c r="V70" s="6"/>
      <c r="W70" s="6"/>
      <c r="X70" s="6"/>
      <c r="Y70" s="6"/>
      <c r="Z70" s="6"/>
      <c r="AA70" s="6"/>
      <c r="AB70" s="80">
        <f>1890+606-6</f>
        <v>2490</v>
      </c>
      <c r="AC70" s="80">
        <v>0</v>
      </c>
      <c r="AD70" s="89">
        <f>SUM(AB70:AC70)</f>
        <v>2490</v>
      </c>
      <c r="AE70" s="6"/>
      <c r="AF70" s="22">
        <f>E70-AD70</f>
        <v>0</v>
      </c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1:50" s="90" customFormat="1">
      <c r="A71" s="93" t="s">
        <v>22</v>
      </c>
      <c r="B71" s="24"/>
      <c r="C71" s="30">
        <f t="shared" si="37"/>
        <v>0</v>
      </c>
      <c r="D71" s="30">
        <f t="shared" si="37"/>
        <v>6</v>
      </c>
      <c r="E71" s="30">
        <f t="shared" si="37"/>
        <v>2490</v>
      </c>
      <c r="F71" s="30">
        <f t="shared" si="37"/>
        <v>845</v>
      </c>
      <c r="G71" s="30">
        <f t="shared" si="37"/>
        <v>1014</v>
      </c>
      <c r="H71" s="30">
        <f t="shared" si="37"/>
        <v>631</v>
      </c>
      <c r="I71" s="30">
        <f t="shared" si="37"/>
        <v>0</v>
      </c>
      <c r="J71" s="30">
        <f t="shared" si="37"/>
        <v>0</v>
      </c>
      <c r="K71" s="6"/>
      <c r="L71" s="6"/>
      <c r="M71" s="22"/>
      <c r="N71" s="6"/>
      <c r="O71" s="6"/>
      <c r="P71" s="6"/>
      <c r="Q71" s="6"/>
      <c r="R71" s="6"/>
      <c r="S71" s="6"/>
      <c r="T71" s="6"/>
      <c r="U71" s="6"/>
      <c r="V71" s="6"/>
      <c r="W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1:50" s="90" customFormat="1" ht="30">
      <c r="A72" s="94" t="s">
        <v>54</v>
      </c>
      <c r="B72" s="83">
        <v>58</v>
      </c>
      <c r="C72" s="30">
        <f>C74</f>
        <v>0</v>
      </c>
      <c r="D72" s="30">
        <f>D74</f>
        <v>6</v>
      </c>
      <c r="E72" s="30">
        <f>E74</f>
        <v>2490</v>
      </c>
      <c r="F72" s="30">
        <f t="shared" ref="F72:J72" si="38">F74</f>
        <v>845</v>
      </c>
      <c r="G72" s="30">
        <f t="shared" si="38"/>
        <v>1014</v>
      </c>
      <c r="H72" s="30">
        <f t="shared" si="38"/>
        <v>631</v>
      </c>
      <c r="I72" s="30">
        <f t="shared" si="38"/>
        <v>0</v>
      </c>
      <c r="J72" s="30">
        <f t="shared" si="38"/>
        <v>0</v>
      </c>
      <c r="K72" s="6"/>
      <c r="L72" s="6"/>
      <c r="M72" s="22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1:50" s="90" customFormat="1" ht="31.5">
      <c r="A73" s="70" t="s">
        <v>38</v>
      </c>
      <c r="B73" s="52" t="s">
        <v>39</v>
      </c>
      <c r="C73" s="30">
        <f>C74</f>
        <v>0</v>
      </c>
      <c r="D73" s="30">
        <f>D74</f>
        <v>6</v>
      </c>
      <c r="E73" s="30">
        <f>E74</f>
        <v>2490</v>
      </c>
      <c r="F73" s="30">
        <f t="shared" ref="F73:J73" si="39">F74</f>
        <v>845</v>
      </c>
      <c r="G73" s="30">
        <f t="shared" si="39"/>
        <v>1014</v>
      </c>
      <c r="H73" s="30">
        <f t="shared" si="39"/>
        <v>631</v>
      </c>
      <c r="I73" s="30">
        <f t="shared" si="39"/>
        <v>0</v>
      </c>
      <c r="J73" s="30">
        <f t="shared" si="39"/>
        <v>0</v>
      </c>
      <c r="K73" s="6"/>
      <c r="L73" s="6"/>
      <c r="M73" s="22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1:50" s="90" customFormat="1">
      <c r="A74" s="71" t="s">
        <v>40</v>
      </c>
      <c r="B74" s="83" t="s">
        <v>41</v>
      </c>
      <c r="C74" s="86">
        <v>0</v>
      </c>
      <c r="D74" s="86">
        <v>6</v>
      </c>
      <c r="E74" s="86">
        <f>SUM(F74:I74)</f>
        <v>2490</v>
      </c>
      <c r="F74" s="86">
        <v>845</v>
      </c>
      <c r="G74" s="86">
        <v>1014</v>
      </c>
      <c r="H74" s="86">
        <f>1014-383</f>
        <v>631</v>
      </c>
      <c r="I74" s="86">
        <v>0</v>
      </c>
      <c r="J74" s="86">
        <v>0</v>
      </c>
      <c r="K74" s="6">
        <v>3381</v>
      </c>
      <c r="L74" s="6"/>
      <c r="M74" s="22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1:50" s="90" customFormat="1" ht="42.75">
      <c r="A75" s="91" t="s">
        <v>62</v>
      </c>
      <c r="B75" s="73"/>
      <c r="C75" s="74">
        <f t="shared" ref="C75:J76" si="40">C76</f>
        <v>0</v>
      </c>
      <c r="D75" s="74">
        <f t="shared" si="40"/>
        <v>16</v>
      </c>
      <c r="E75" s="74">
        <f t="shared" si="40"/>
        <v>2835</v>
      </c>
      <c r="F75" s="75">
        <f t="shared" si="40"/>
        <v>709</v>
      </c>
      <c r="G75" s="75">
        <f t="shared" si="40"/>
        <v>851</v>
      </c>
      <c r="H75" s="75">
        <f t="shared" si="40"/>
        <v>851</v>
      </c>
      <c r="I75" s="75">
        <f t="shared" si="40"/>
        <v>424</v>
      </c>
      <c r="J75" s="74">
        <f t="shared" si="40"/>
        <v>0</v>
      </c>
      <c r="K75" s="6"/>
      <c r="L75" s="6"/>
      <c r="M75" s="22"/>
      <c r="N75" s="6"/>
      <c r="O75" s="76">
        <f>1865+986</f>
        <v>2851</v>
      </c>
      <c r="P75" s="77">
        <v>0</v>
      </c>
      <c r="Q75" s="6"/>
      <c r="R75" s="79">
        <v>16.087</v>
      </c>
      <c r="S75" s="6"/>
      <c r="T75" s="6"/>
      <c r="U75" s="6"/>
      <c r="V75" s="6"/>
      <c r="W75" s="6"/>
      <c r="X75" s="6"/>
      <c r="Y75" s="6"/>
      <c r="Z75" s="6"/>
      <c r="AA75" s="6"/>
      <c r="AB75" s="80">
        <f>1865+986-16</f>
        <v>2835</v>
      </c>
      <c r="AC75" s="80">
        <v>0</v>
      </c>
      <c r="AD75" s="92">
        <f>SUM(AB75:AC75)</f>
        <v>2835</v>
      </c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1:50" s="90" customFormat="1">
      <c r="A76" s="93" t="s">
        <v>22</v>
      </c>
      <c r="B76" s="24"/>
      <c r="C76" s="30">
        <f t="shared" si="40"/>
        <v>0</v>
      </c>
      <c r="D76" s="30">
        <f t="shared" si="40"/>
        <v>16</v>
      </c>
      <c r="E76" s="30">
        <f t="shared" si="40"/>
        <v>2835</v>
      </c>
      <c r="F76" s="31">
        <f t="shared" si="40"/>
        <v>709</v>
      </c>
      <c r="G76" s="31">
        <f t="shared" si="40"/>
        <v>851</v>
      </c>
      <c r="H76" s="31">
        <f t="shared" si="40"/>
        <v>851</v>
      </c>
      <c r="I76" s="31">
        <f t="shared" si="40"/>
        <v>424</v>
      </c>
      <c r="J76" s="30">
        <f t="shared" si="40"/>
        <v>0</v>
      </c>
      <c r="K76" s="6"/>
      <c r="L76" s="6"/>
      <c r="M76" s="22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1:50" s="90" customFormat="1" ht="30">
      <c r="A77" s="94" t="s">
        <v>54</v>
      </c>
      <c r="B77" s="83">
        <v>58</v>
      </c>
      <c r="C77" s="30">
        <f>C79</f>
        <v>0</v>
      </c>
      <c r="D77" s="30">
        <f>D79</f>
        <v>16</v>
      </c>
      <c r="E77" s="30">
        <f>E79</f>
        <v>2835</v>
      </c>
      <c r="F77" s="31">
        <f t="shared" ref="F77:J77" si="41">F79</f>
        <v>709</v>
      </c>
      <c r="G77" s="31">
        <f t="shared" si="41"/>
        <v>851</v>
      </c>
      <c r="H77" s="31">
        <f t="shared" si="41"/>
        <v>851</v>
      </c>
      <c r="I77" s="31">
        <f t="shared" si="41"/>
        <v>424</v>
      </c>
      <c r="J77" s="30">
        <f t="shared" si="41"/>
        <v>0</v>
      </c>
      <c r="K77" s="6"/>
      <c r="L77" s="6"/>
      <c r="M77" s="22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1:50" s="90" customFormat="1" ht="31.5">
      <c r="A78" s="70" t="s">
        <v>38</v>
      </c>
      <c r="B78" s="52" t="s">
        <v>39</v>
      </c>
      <c r="C78" s="30">
        <f>C79</f>
        <v>0</v>
      </c>
      <c r="D78" s="30">
        <f>D79</f>
        <v>16</v>
      </c>
      <c r="E78" s="30">
        <f>E79</f>
        <v>2835</v>
      </c>
      <c r="F78" s="31">
        <f t="shared" ref="F78:J78" si="42">F79</f>
        <v>709</v>
      </c>
      <c r="G78" s="31">
        <f t="shared" si="42"/>
        <v>851</v>
      </c>
      <c r="H78" s="31">
        <f t="shared" si="42"/>
        <v>851</v>
      </c>
      <c r="I78" s="31">
        <f t="shared" si="42"/>
        <v>424</v>
      </c>
      <c r="J78" s="30">
        <f t="shared" si="42"/>
        <v>0</v>
      </c>
      <c r="K78" s="6"/>
      <c r="L78" s="6"/>
      <c r="M78" s="22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1:50" s="90" customFormat="1">
      <c r="A79" s="71" t="s">
        <v>40</v>
      </c>
      <c r="B79" s="83" t="s">
        <v>41</v>
      </c>
      <c r="C79" s="85">
        <v>0</v>
      </c>
      <c r="D79" s="85">
        <v>16</v>
      </c>
      <c r="E79" s="86">
        <f>SUM(F79:I79)</f>
        <v>2835</v>
      </c>
      <c r="F79" s="87">
        <v>709</v>
      </c>
      <c r="G79" s="87">
        <v>851</v>
      </c>
      <c r="H79" s="87">
        <v>851</v>
      </c>
      <c r="I79" s="87">
        <v>424</v>
      </c>
      <c r="J79" s="86">
        <v>0</v>
      </c>
      <c r="K79" s="6">
        <v>2835</v>
      </c>
      <c r="L79" s="6"/>
      <c r="M79" s="22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1:50" ht="71.25">
      <c r="A80" s="72" t="s">
        <v>63</v>
      </c>
      <c r="B80" s="73"/>
      <c r="C80" s="74">
        <f t="shared" ref="C80:J81" si="43">C81</f>
        <v>0</v>
      </c>
      <c r="D80" s="74">
        <f t="shared" si="43"/>
        <v>0</v>
      </c>
      <c r="E80" s="74">
        <f t="shared" si="43"/>
        <v>291</v>
      </c>
      <c r="F80" s="75">
        <f t="shared" si="43"/>
        <v>73</v>
      </c>
      <c r="G80" s="75">
        <f t="shared" si="43"/>
        <v>87</v>
      </c>
      <c r="H80" s="75">
        <f t="shared" si="43"/>
        <v>87</v>
      </c>
      <c r="I80" s="75">
        <f t="shared" si="43"/>
        <v>44</v>
      </c>
      <c r="J80" s="74">
        <f t="shared" si="43"/>
        <v>0</v>
      </c>
      <c r="M80" s="22"/>
      <c r="O80" s="76">
        <v>0</v>
      </c>
      <c r="P80" s="77">
        <v>291</v>
      </c>
      <c r="R80" s="79">
        <v>0</v>
      </c>
      <c r="AB80" s="92">
        <v>0</v>
      </c>
      <c r="AC80" s="80">
        <v>291</v>
      </c>
      <c r="AD80" s="92">
        <f>SUM(AB80:AC80)</f>
        <v>291</v>
      </c>
    </row>
    <row r="81" spans="1:18">
      <c r="A81" s="82" t="s">
        <v>22</v>
      </c>
      <c r="B81" s="83"/>
      <c r="C81" s="30">
        <f t="shared" si="43"/>
        <v>0</v>
      </c>
      <c r="D81" s="30">
        <f t="shared" si="43"/>
        <v>0</v>
      </c>
      <c r="E81" s="30">
        <f t="shared" si="43"/>
        <v>291</v>
      </c>
      <c r="F81" s="31">
        <f t="shared" si="43"/>
        <v>73</v>
      </c>
      <c r="G81" s="31">
        <f t="shared" si="43"/>
        <v>87</v>
      </c>
      <c r="H81" s="31">
        <f t="shared" si="43"/>
        <v>87</v>
      </c>
      <c r="I81" s="31">
        <f t="shared" si="43"/>
        <v>44</v>
      </c>
      <c r="J81" s="30">
        <f t="shared" si="43"/>
        <v>0</v>
      </c>
      <c r="M81" s="22"/>
    </row>
    <row r="82" spans="1:18" ht="30">
      <c r="A82" s="84" t="s">
        <v>54</v>
      </c>
      <c r="B82" s="83">
        <v>58</v>
      </c>
      <c r="C82" s="30">
        <f>C84</f>
        <v>0</v>
      </c>
      <c r="D82" s="30">
        <f>D84</f>
        <v>0</v>
      </c>
      <c r="E82" s="30">
        <f>E84</f>
        <v>291</v>
      </c>
      <c r="F82" s="31">
        <f t="shared" ref="F82:H82" si="44">F84</f>
        <v>73</v>
      </c>
      <c r="G82" s="31">
        <f t="shared" si="44"/>
        <v>87</v>
      </c>
      <c r="H82" s="31">
        <f t="shared" si="44"/>
        <v>87</v>
      </c>
      <c r="I82" s="31">
        <f>I84</f>
        <v>44</v>
      </c>
      <c r="J82" s="30">
        <f t="shared" ref="J82" si="45">J84</f>
        <v>0</v>
      </c>
      <c r="M82" s="22"/>
    </row>
    <row r="83" spans="1:18" ht="31.5">
      <c r="A83" s="70" t="s">
        <v>38</v>
      </c>
      <c r="B83" s="52" t="s">
        <v>39</v>
      </c>
      <c r="C83" s="30">
        <f>C84</f>
        <v>0</v>
      </c>
      <c r="D83" s="30">
        <f>D84</f>
        <v>0</v>
      </c>
      <c r="E83" s="30">
        <f>E84</f>
        <v>291</v>
      </c>
      <c r="F83" s="31">
        <f t="shared" ref="F83:J83" si="46">F84</f>
        <v>73</v>
      </c>
      <c r="G83" s="31">
        <f t="shared" si="46"/>
        <v>87</v>
      </c>
      <c r="H83" s="31">
        <f t="shared" si="46"/>
        <v>87</v>
      </c>
      <c r="I83" s="31">
        <f t="shared" si="46"/>
        <v>44</v>
      </c>
      <c r="J83" s="30">
        <f t="shared" si="46"/>
        <v>0</v>
      </c>
      <c r="M83" s="22"/>
    </row>
    <row r="84" spans="1:18">
      <c r="A84" s="71" t="s">
        <v>40</v>
      </c>
      <c r="B84" s="83" t="s">
        <v>41</v>
      </c>
      <c r="C84" s="85">
        <v>0</v>
      </c>
      <c r="D84" s="85">
        <v>0</v>
      </c>
      <c r="E84" s="86">
        <f>SUM(F84:I84)</f>
        <v>291</v>
      </c>
      <c r="F84" s="87">
        <v>73</v>
      </c>
      <c r="G84" s="87">
        <v>87</v>
      </c>
      <c r="H84" s="87">
        <v>87</v>
      </c>
      <c r="I84" s="87">
        <v>44</v>
      </c>
      <c r="J84" s="86">
        <v>0</v>
      </c>
      <c r="K84" s="6">
        <v>291</v>
      </c>
      <c r="M84" s="22"/>
    </row>
    <row r="85" spans="1:18">
      <c r="A85" s="95" t="s">
        <v>64</v>
      </c>
      <c r="B85" s="96" t="s">
        <v>65</v>
      </c>
      <c r="C85" s="97">
        <f t="shared" ref="C85:J88" si="47">C86</f>
        <v>0</v>
      </c>
      <c r="D85" s="97">
        <f t="shared" si="47"/>
        <v>5684</v>
      </c>
      <c r="E85" s="97">
        <f t="shared" si="47"/>
        <v>17231</v>
      </c>
      <c r="F85" s="98">
        <f t="shared" si="47"/>
        <v>17231</v>
      </c>
      <c r="G85" s="98">
        <f t="shared" si="47"/>
        <v>0</v>
      </c>
      <c r="H85" s="98">
        <f t="shared" si="47"/>
        <v>0</v>
      </c>
      <c r="I85" s="98">
        <f t="shared" si="47"/>
        <v>0</v>
      </c>
      <c r="J85" s="97">
        <f t="shared" si="47"/>
        <v>0</v>
      </c>
      <c r="M85" s="22"/>
    </row>
    <row r="86" spans="1:18" s="6" customFormat="1" ht="41.25" customHeight="1">
      <c r="A86" s="38" t="s">
        <v>22</v>
      </c>
      <c r="B86" s="43"/>
      <c r="C86" s="44">
        <f t="shared" si="47"/>
        <v>0</v>
      </c>
      <c r="D86" s="44">
        <f t="shared" si="47"/>
        <v>5684</v>
      </c>
      <c r="E86" s="44">
        <f t="shared" si="47"/>
        <v>17231</v>
      </c>
      <c r="F86" s="45">
        <f t="shared" si="47"/>
        <v>17231</v>
      </c>
      <c r="G86" s="45">
        <f t="shared" si="47"/>
        <v>0</v>
      </c>
      <c r="H86" s="45">
        <f t="shared" si="47"/>
        <v>0</v>
      </c>
      <c r="I86" s="45">
        <f t="shared" si="47"/>
        <v>0</v>
      </c>
      <c r="J86" s="44">
        <f t="shared" si="47"/>
        <v>0</v>
      </c>
      <c r="M86" s="22"/>
    </row>
    <row r="87" spans="1:18" s="6" customFormat="1" ht="47.25">
      <c r="A87" s="99" t="s">
        <v>31</v>
      </c>
      <c r="B87" s="48" t="s">
        <v>32</v>
      </c>
      <c r="C87" s="44">
        <f t="shared" si="47"/>
        <v>0</v>
      </c>
      <c r="D87" s="44">
        <f t="shared" si="47"/>
        <v>5684</v>
      </c>
      <c r="E87" s="44">
        <f t="shared" si="47"/>
        <v>17231</v>
      </c>
      <c r="F87" s="45">
        <f t="shared" si="47"/>
        <v>17231</v>
      </c>
      <c r="G87" s="45">
        <f t="shared" si="47"/>
        <v>0</v>
      </c>
      <c r="H87" s="45">
        <f t="shared" si="47"/>
        <v>0</v>
      </c>
      <c r="I87" s="45">
        <f t="shared" si="47"/>
        <v>0</v>
      </c>
      <c r="J87" s="44">
        <f t="shared" si="47"/>
        <v>0</v>
      </c>
      <c r="M87" s="22"/>
    </row>
    <row r="88" spans="1:18" s="6" customFormat="1" ht="47.25">
      <c r="A88" s="99" t="s">
        <v>33</v>
      </c>
      <c r="B88" s="48" t="s">
        <v>34</v>
      </c>
      <c r="C88" s="44">
        <f t="shared" si="47"/>
        <v>0</v>
      </c>
      <c r="D88" s="44">
        <f t="shared" si="47"/>
        <v>5684</v>
      </c>
      <c r="E88" s="44">
        <f t="shared" si="47"/>
        <v>17231</v>
      </c>
      <c r="F88" s="45">
        <f t="shared" si="47"/>
        <v>17231</v>
      </c>
      <c r="G88" s="45">
        <f t="shared" si="47"/>
        <v>0</v>
      </c>
      <c r="H88" s="45">
        <f t="shared" si="47"/>
        <v>0</v>
      </c>
      <c r="I88" s="45">
        <f t="shared" si="47"/>
        <v>0</v>
      </c>
      <c r="J88" s="44">
        <f t="shared" si="47"/>
        <v>0</v>
      </c>
      <c r="M88" s="22"/>
    </row>
    <row r="89" spans="1:18" s="6" customFormat="1" ht="26.25" customHeight="1">
      <c r="A89" s="100" t="s">
        <v>35</v>
      </c>
      <c r="B89" s="49" t="s">
        <v>36</v>
      </c>
      <c r="C89" s="44">
        <f>C95</f>
        <v>0</v>
      </c>
      <c r="D89" s="44">
        <f>D95</f>
        <v>5684</v>
      </c>
      <c r="E89" s="44">
        <f>E95</f>
        <v>17231</v>
      </c>
      <c r="F89" s="45">
        <f t="shared" ref="F89:J89" si="48">F91</f>
        <v>17231</v>
      </c>
      <c r="G89" s="45">
        <f t="shared" si="48"/>
        <v>0</v>
      </c>
      <c r="H89" s="45">
        <f t="shared" si="48"/>
        <v>0</v>
      </c>
      <c r="I89" s="45">
        <f t="shared" si="48"/>
        <v>0</v>
      </c>
      <c r="J89" s="44">
        <f t="shared" si="48"/>
        <v>0</v>
      </c>
      <c r="M89" s="22"/>
    </row>
    <row r="90" spans="1:18" s="6" customFormat="1" ht="28.5">
      <c r="A90" s="101" t="s">
        <v>66</v>
      </c>
      <c r="B90" s="102"/>
      <c r="C90" s="103">
        <f t="shared" ref="C90:J94" si="49">C91</f>
        <v>0</v>
      </c>
      <c r="D90" s="103">
        <f t="shared" si="49"/>
        <v>5684</v>
      </c>
      <c r="E90" s="103">
        <f t="shared" si="49"/>
        <v>17231</v>
      </c>
      <c r="F90" s="104">
        <f t="shared" si="49"/>
        <v>17231</v>
      </c>
      <c r="G90" s="104">
        <f t="shared" si="49"/>
        <v>0</v>
      </c>
      <c r="H90" s="104">
        <f t="shared" si="49"/>
        <v>0</v>
      </c>
      <c r="I90" s="104">
        <f t="shared" si="49"/>
        <v>0</v>
      </c>
      <c r="J90" s="103">
        <f t="shared" si="49"/>
        <v>0</v>
      </c>
      <c r="M90" s="22"/>
      <c r="O90" s="76">
        <v>0</v>
      </c>
      <c r="P90" s="77">
        <v>22915</v>
      </c>
      <c r="R90" s="79"/>
    </row>
    <row r="91" spans="1:18" s="6" customFormat="1" ht="47.25" customHeight="1">
      <c r="A91" s="46" t="s">
        <v>67</v>
      </c>
      <c r="B91" s="46"/>
      <c r="C91" s="105">
        <f t="shared" si="49"/>
        <v>0</v>
      </c>
      <c r="D91" s="105">
        <f t="shared" si="49"/>
        <v>5684</v>
      </c>
      <c r="E91" s="105">
        <f t="shared" si="49"/>
        <v>17231</v>
      </c>
      <c r="F91" s="106">
        <f t="shared" si="49"/>
        <v>17231</v>
      </c>
      <c r="G91" s="106">
        <f t="shared" si="49"/>
        <v>0</v>
      </c>
      <c r="H91" s="106">
        <f t="shared" si="49"/>
        <v>0</v>
      </c>
      <c r="I91" s="106">
        <f t="shared" si="49"/>
        <v>0</v>
      </c>
      <c r="J91" s="105">
        <f t="shared" si="49"/>
        <v>0</v>
      </c>
      <c r="M91" s="22"/>
    </row>
    <row r="92" spans="1:18" s="6" customFormat="1">
      <c r="A92" s="57" t="s">
        <v>22</v>
      </c>
      <c r="B92" s="61"/>
      <c r="C92" s="44">
        <f t="shared" si="49"/>
        <v>0</v>
      </c>
      <c r="D92" s="44">
        <f t="shared" si="49"/>
        <v>5684</v>
      </c>
      <c r="E92" s="44">
        <f t="shared" si="49"/>
        <v>17231</v>
      </c>
      <c r="F92" s="45">
        <f t="shared" si="49"/>
        <v>17231</v>
      </c>
      <c r="G92" s="45">
        <f t="shared" si="49"/>
        <v>0</v>
      </c>
      <c r="H92" s="45">
        <f t="shared" si="49"/>
        <v>0</v>
      </c>
      <c r="I92" s="45">
        <f t="shared" si="49"/>
        <v>0</v>
      </c>
      <c r="J92" s="44">
        <f t="shared" si="49"/>
        <v>0</v>
      </c>
      <c r="M92" s="22"/>
    </row>
    <row r="93" spans="1:18" s="6" customFormat="1" ht="47.25">
      <c r="A93" s="50" t="s">
        <v>31</v>
      </c>
      <c r="B93" s="48" t="s">
        <v>32</v>
      </c>
      <c r="C93" s="44">
        <f t="shared" si="49"/>
        <v>0</v>
      </c>
      <c r="D93" s="44">
        <f t="shared" si="49"/>
        <v>5684</v>
      </c>
      <c r="E93" s="44">
        <f t="shared" si="49"/>
        <v>17231</v>
      </c>
      <c r="F93" s="45">
        <f t="shared" si="49"/>
        <v>17231</v>
      </c>
      <c r="G93" s="45">
        <f t="shared" si="49"/>
        <v>0</v>
      </c>
      <c r="H93" s="45">
        <f t="shared" si="49"/>
        <v>0</v>
      </c>
      <c r="I93" s="45">
        <f t="shared" si="49"/>
        <v>0</v>
      </c>
      <c r="J93" s="44">
        <f t="shared" si="49"/>
        <v>0</v>
      </c>
      <c r="M93" s="22"/>
    </row>
    <row r="94" spans="1:18" s="6" customFormat="1" ht="47.25">
      <c r="A94" s="99" t="s">
        <v>33</v>
      </c>
      <c r="B94" s="48" t="s">
        <v>34</v>
      </c>
      <c r="C94" s="44">
        <f t="shared" si="49"/>
        <v>0</v>
      </c>
      <c r="D94" s="44">
        <f t="shared" si="49"/>
        <v>5684</v>
      </c>
      <c r="E94" s="44">
        <f t="shared" si="49"/>
        <v>17231</v>
      </c>
      <c r="F94" s="45">
        <f t="shared" si="49"/>
        <v>17231</v>
      </c>
      <c r="G94" s="45">
        <f t="shared" si="49"/>
        <v>0</v>
      </c>
      <c r="H94" s="45">
        <f t="shared" si="49"/>
        <v>0</v>
      </c>
      <c r="I94" s="45">
        <f>I95</f>
        <v>0</v>
      </c>
      <c r="J94" s="44">
        <f t="shared" si="49"/>
        <v>0</v>
      </c>
      <c r="M94" s="22"/>
    </row>
    <row r="95" spans="1:18" s="6" customFormat="1">
      <c r="A95" s="100" t="s">
        <v>35</v>
      </c>
      <c r="B95" s="49" t="s">
        <v>36</v>
      </c>
      <c r="C95" s="107">
        <v>0</v>
      </c>
      <c r="D95" s="107">
        <v>5684</v>
      </c>
      <c r="E95" s="86">
        <f>SUM(F95:I95)</f>
        <v>17231</v>
      </c>
      <c r="F95" s="108">
        <f t="shared" ref="F95" si="50">22915-5684</f>
        <v>17231</v>
      </c>
      <c r="G95" s="108">
        <v>0</v>
      </c>
      <c r="H95" s="108">
        <v>0</v>
      </c>
      <c r="I95" s="108">
        <v>0</v>
      </c>
      <c r="J95" s="107">
        <v>0</v>
      </c>
      <c r="M95" s="22"/>
    </row>
    <row r="96" spans="1:18" ht="22.5" customHeight="1">
      <c r="A96" s="109" t="s">
        <v>68</v>
      </c>
      <c r="B96" s="96" t="s">
        <v>69</v>
      </c>
      <c r="C96" s="110">
        <f>C97</f>
        <v>0</v>
      </c>
      <c r="D96" s="110">
        <f>D97</f>
        <v>4165</v>
      </c>
      <c r="E96" s="110">
        <f>E97</f>
        <v>83068</v>
      </c>
      <c r="F96" s="111">
        <f t="shared" ref="F96:J99" si="51">F97</f>
        <v>9543</v>
      </c>
      <c r="G96" s="111">
        <f t="shared" si="51"/>
        <v>18944</v>
      </c>
      <c r="H96" s="111">
        <f t="shared" si="51"/>
        <v>31590</v>
      </c>
      <c r="I96" s="111">
        <f t="shared" si="51"/>
        <v>22991</v>
      </c>
      <c r="J96" s="110">
        <f t="shared" si="51"/>
        <v>16614</v>
      </c>
      <c r="M96" s="22"/>
    </row>
    <row r="97" spans="1:30">
      <c r="A97" s="23" t="s">
        <v>22</v>
      </c>
      <c r="B97" s="24"/>
      <c r="C97" s="55">
        <f>C98+C101</f>
        <v>0</v>
      </c>
      <c r="D97" s="55">
        <f>D98+D101</f>
        <v>4165</v>
      </c>
      <c r="E97" s="55">
        <f>E98+E101</f>
        <v>83068</v>
      </c>
      <c r="F97" s="56">
        <f t="shared" ref="F97:J97" si="52">F98+F101</f>
        <v>9543</v>
      </c>
      <c r="G97" s="56">
        <f t="shared" si="52"/>
        <v>18944</v>
      </c>
      <c r="H97" s="56">
        <f t="shared" si="52"/>
        <v>31590</v>
      </c>
      <c r="I97" s="56">
        <f t="shared" si="52"/>
        <v>22991</v>
      </c>
      <c r="J97" s="55">
        <f t="shared" si="52"/>
        <v>16614</v>
      </c>
      <c r="M97" s="22"/>
    </row>
    <row r="98" spans="1:30" ht="47.25">
      <c r="A98" s="54" t="s">
        <v>70</v>
      </c>
      <c r="B98" s="69">
        <v>58</v>
      </c>
      <c r="C98" s="55">
        <f t="shared" ref="C98:E99" si="53">C99</f>
        <v>0</v>
      </c>
      <c r="D98" s="55">
        <f t="shared" si="53"/>
        <v>4165</v>
      </c>
      <c r="E98" s="55">
        <f t="shared" si="53"/>
        <v>32798</v>
      </c>
      <c r="F98" s="56">
        <f t="shared" si="51"/>
        <v>7043</v>
      </c>
      <c r="G98" s="56">
        <f t="shared" si="51"/>
        <v>9090</v>
      </c>
      <c r="H98" s="56">
        <f t="shared" si="51"/>
        <v>9090</v>
      </c>
      <c r="I98" s="56">
        <f t="shared" si="51"/>
        <v>7575</v>
      </c>
      <c r="J98" s="55">
        <f t="shared" si="51"/>
        <v>0</v>
      </c>
      <c r="M98" s="22"/>
    </row>
    <row r="99" spans="1:30" ht="31.5">
      <c r="A99" s="70" t="s">
        <v>38</v>
      </c>
      <c r="B99" s="52" t="s">
        <v>39</v>
      </c>
      <c r="C99" s="59">
        <f t="shared" si="53"/>
        <v>0</v>
      </c>
      <c r="D99" s="59">
        <f t="shared" si="53"/>
        <v>4165</v>
      </c>
      <c r="E99" s="59">
        <f t="shared" si="53"/>
        <v>32798</v>
      </c>
      <c r="F99" s="60">
        <f t="shared" si="51"/>
        <v>7043</v>
      </c>
      <c r="G99" s="60">
        <f t="shared" si="51"/>
        <v>9090</v>
      </c>
      <c r="H99" s="60">
        <f t="shared" si="51"/>
        <v>9090</v>
      </c>
      <c r="I99" s="60">
        <f t="shared" si="51"/>
        <v>7575</v>
      </c>
      <c r="J99" s="59">
        <f t="shared" si="51"/>
        <v>0</v>
      </c>
      <c r="M99" s="22"/>
    </row>
    <row r="100" spans="1:30">
      <c r="A100" s="71" t="s">
        <v>40</v>
      </c>
      <c r="B100" s="52" t="s">
        <v>41</v>
      </c>
      <c r="C100" s="59">
        <f>C114+C109</f>
        <v>0</v>
      </c>
      <c r="D100" s="59">
        <f>D114+D109</f>
        <v>4165</v>
      </c>
      <c r="E100" s="59">
        <f>E114+E109</f>
        <v>32798</v>
      </c>
      <c r="F100" s="60">
        <f t="shared" ref="F100:H100" si="54">F114+F109</f>
        <v>7043</v>
      </c>
      <c r="G100" s="60">
        <f t="shared" si="54"/>
        <v>9090</v>
      </c>
      <c r="H100" s="60">
        <f t="shared" si="54"/>
        <v>9090</v>
      </c>
      <c r="I100" s="60">
        <f>I114+I109</f>
        <v>7575</v>
      </c>
      <c r="J100" s="59">
        <f t="shared" ref="J100" si="55">J114+J109</f>
        <v>0</v>
      </c>
      <c r="M100" s="22"/>
    </row>
    <row r="101" spans="1:30" ht="31.5">
      <c r="A101" s="112" t="s">
        <v>42</v>
      </c>
      <c r="B101" s="113" t="s">
        <v>43</v>
      </c>
      <c r="C101" s="114">
        <f t="shared" ref="C101:J103" si="56">C102</f>
        <v>0</v>
      </c>
      <c r="D101" s="114">
        <f t="shared" si="56"/>
        <v>0</v>
      </c>
      <c r="E101" s="114">
        <f t="shared" si="56"/>
        <v>50270</v>
      </c>
      <c r="F101" s="115">
        <f t="shared" si="56"/>
        <v>2500</v>
      </c>
      <c r="G101" s="115">
        <f t="shared" si="56"/>
        <v>9854</v>
      </c>
      <c r="H101" s="115">
        <f t="shared" si="56"/>
        <v>22500</v>
      </c>
      <c r="I101" s="115">
        <f t="shared" si="56"/>
        <v>15416</v>
      </c>
      <c r="J101" s="114">
        <f t="shared" si="56"/>
        <v>16614</v>
      </c>
      <c r="M101" s="22"/>
    </row>
    <row r="102" spans="1:30" ht="31.5">
      <c r="A102" s="112" t="s">
        <v>44</v>
      </c>
      <c r="B102" s="113">
        <v>71</v>
      </c>
      <c r="C102" s="81">
        <f t="shared" si="56"/>
        <v>0</v>
      </c>
      <c r="D102" s="81">
        <f t="shared" si="56"/>
        <v>0</v>
      </c>
      <c r="E102" s="81">
        <f t="shared" si="56"/>
        <v>50270</v>
      </c>
      <c r="F102" s="116">
        <f t="shared" si="56"/>
        <v>2500</v>
      </c>
      <c r="G102" s="116">
        <f t="shared" si="56"/>
        <v>9854</v>
      </c>
      <c r="H102" s="116">
        <f t="shared" si="56"/>
        <v>22500</v>
      </c>
      <c r="I102" s="116">
        <f t="shared" si="56"/>
        <v>15416</v>
      </c>
      <c r="J102" s="81">
        <f t="shared" si="56"/>
        <v>16614</v>
      </c>
      <c r="M102" s="22"/>
    </row>
    <row r="103" spans="1:30" ht="31.5">
      <c r="A103" s="117" t="s">
        <v>45</v>
      </c>
      <c r="B103" s="118" t="s">
        <v>46</v>
      </c>
      <c r="C103" s="81">
        <f t="shared" si="56"/>
        <v>0</v>
      </c>
      <c r="D103" s="81">
        <f t="shared" si="56"/>
        <v>0</v>
      </c>
      <c r="E103" s="81">
        <f t="shared" si="56"/>
        <v>50270</v>
      </c>
      <c r="F103" s="116">
        <f t="shared" si="56"/>
        <v>2500</v>
      </c>
      <c r="G103" s="116">
        <f t="shared" si="56"/>
        <v>9854</v>
      </c>
      <c r="H103" s="116">
        <f t="shared" si="56"/>
        <v>22500</v>
      </c>
      <c r="I103" s="116">
        <f t="shared" si="56"/>
        <v>15416</v>
      </c>
      <c r="J103" s="81">
        <f t="shared" si="56"/>
        <v>16614</v>
      </c>
      <c r="M103" s="22"/>
    </row>
    <row r="104" spans="1:30">
      <c r="A104" s="117" t="s">
        <v>47</v>
      </c>
      <c r="B104" s="118" t="s">
        <v>48</v>
      </c>
      <c r="C104" s="81">
        <f>C120+C126+C132+C138+C144+C150</f>
        <v>0</v>
      </c>
      <c r="D104" s="81">
        <f>D120+D126+D132+D138+D144+D150</f>
        <v>0</v>
      </c>
      <c r="E104" s="81">
        <f>E120+E126+E132+E138+E144+E150</f>
        <v>50270</v>
      </c>
      <c r="F104" s="116">
        <f t="shared" ref="F104:J104" si="57">F120+F126+F132+F138+F144+F150</f>
        <v>2500</v>
      </c>
      <c r="G104" s="116">
        <f t="shared" si="57"/>
        <v>9854</v>
      </c>
      <c r="H104" s="116">
        <f t="shared" si="57"/>
        <v>22500</v>
      </c>
      <c r="I104" s="116">
        <f t="shared" si="57"/>
        <v>15416</v>
      </c>
      <c r="J104" s="81">
        <f t="shared" si="57"/>
        <v>16614</v>
      </c>
      <c r="M104" s="22"/>
    </row>
    <row r="105" spans="1:30" s="6" customFormat="1" ht="78.75">
      <c r="A105" s="119" t="s">
        <v>71</v>
      </c>
      <c r="B105" s="120"/>
      <c r="C105" s="121">
        <f t="shared" ref="C105:J106" si="58">C106</f>
        <v>0</v>
      </c>
      <c r="D105" s="121">
        <f t="shared" si="58"/>
        <v>3342</v>
      </c>
      <c r="E105" s="121">
        <f t="shared" si="58"/>
        <v>521</v>
      </c>
      <c r="F105" s="122">
        <f t="shared" si="58"/>
        <v>521</v>
      </c>
      <c r="G105" s="122">
        <f t="shared" si="58"/>
        <v>0</v>
      </c>
      <c r="H105" s="122">
        <f t="shared" si="58"/>
        <v>0</v>
      </c>
      <c r="I105" s="122">
        <f t="shared" si="58"/>
        <v>0</v>
      </c>
      <c r="J105" s="121">
        <f t="shared" si="58"/>
        <v>0</v>
      </c>
      <c r="M105" s="22"/>
      <c r="O105" s="76">
        <v>3863</v>
      </c>
      <c r="P105" s="77">
        <v>0</v>
      </c>
      <c r="R105" s="79">
        <v>3342</v>
      </c>
      <c r="AB105" s="123">
        <f>3863+0-3342</f>
        <v>521</v>
      </c>
      <c r="AC105" s="80">
        <v>0</v>
      </c>
      <c r="AD105" s="89">
        <f>SUM(AB105:AC105)</f>
        <v>521</v>
      </c>
    </row>
    <row r="106" spans="1:30" s="6" customFormat="1">
      <c r="A106" s="124" t="s">
        <v>22</v>
      </c>
      <c r="B106" s="125"/>
      <c r="C106" s="59">
        <f t="shared" si="58"/>
        <v>0</v>
      </c>
      <c r="D106" s="59">
        <f t="shared" si="58"/>
        <v>3342</v>
      </c>
      <c r="E106" s="59">
        <f t="shared" si="58"/>
        <v>521</v>
      </c>
      <c r="F106" s="60">
        <f t="shared" si="58"/>
        <v>521</v>
      </c>
      <c r="G106" s="60">
        <f t="shared" si="58"/>
        <v>0</v>
      </c>
      <c r="H106" s="60">
        <f t="shared" si="58"/>
        <v>0</v>
      </c>
      <c r="I106" s="60">
        <f t="shared" si="58"/>
        <v>0</v>
      </c>
      <c r="J106" s="59">
        <f t="shared" si="58"/>
        <v>0</v>
      </c>
      <c r="M106" s="22"/>
    </row>
    <row r="107" spans="1:30" s="6" customFormat="1" ht="31.5">
      <c r="A107" s="126" t="s">
        <v>54</v>
      </c>
      <c r="B107" s="83">
        <v>58</v>
      </c>
      <c r="C107" s="59">
        <f>C109</f>
        <v>0</v>
      </c>
      <c r="D107" s="59">
        <f>D109</f>
        <v>3342</v>
      </c>
      <c r="E107" s="59">
        <f>E109</f>
        <v>521</v>
      </c>
      <c r="F107" s="60">
        <f t="shared" ref="F107:J107" si="59">F109</f>
        <v>521</v>
      </c>
      <c r="G107" s="60">
        <f t="shared" si="59"/>
        <v>0</v>
      </c>
      <c r="H107" s="60">
        <f t="shared" si="59"/>
        <v>0</v>
      </c>
      <c r="I107" s="60">
        <f t="shared" si="59"/>
        <v>0</v>
      </c>
      <c r="J107" s="59">
        <f t="shared" si="59"/>
        <v>0</v>
      </c>
      <c r="M107" s="22"/>
    </row>
    <row r="108" spans="1:30" s="6" customFormat="1" ht="31.5">
      <c r="A108" s="70" t="s">
        <v>38</v>
      </c>
      <c r="B108" s="52" t="s">
        <v>39</v>
      </c>
      <c r="C108" s="59">
        <f>C109</f>
        <v>0</v>
      </c>
      <c r="D108" s="59">
        <f>D109</f>
        <v>3342</v>
      </c>
      <c r="E108" s="59">
        <f>E109</f>
        <v>521</v>
      </c>
      <c r="F108" s="60">
        <f t="shared" ref="F108:J108" si="60">F109</f>
        <v>521</v>
      </c>
      <c r="G108" s="60">
        <f t="shared" si="60"/>
        <v>0</v>
      </c>
      <c r="H108" s="60">
        <f t="shared" si="60"/>
        <v>0</v>
      </c>
      <c r="I108" s="60">
        <f t="shared" si="60"/>
        <v>0</v>
      </c>
      <c r="J108" s="59">
        <f t="shared" si="60"/>
        <v>0</v>
      </c>
      <c r="M108" s="22"/>
    </row>
    <row r="109" spans="1:30" s="6" customFormat="1">
      <c r="A109" s="127" t="s">
        <v>40</v>
      </c>
      <c r="B109" s="83" t="s">
        <v>41</v>
      </c>
      <c r="C109" s="107">
        <v>0</v>
      </c>
      <c r="D109" s="107">
        <v>3342</v>
      </c>
      <c r="E109" s="86">
        <f>SUM(F109:I109)</f>
        <v>521</v>
      </c>
      <c r="F109" s="87">
        <v>521</v>
      </c>
      <c r="G109" s="87">
        <v>0</v>
      </c>
      <c r="H109" s="87">
        <v>0</v>
      </c>
      <c r="I109" s="87">
        <v>0</v>
      </c>
      <c r="J109" s="107">
        <v>0</v>
      </c>
      <c r="M109" s="22"/>
    </row>
    <row r="110" spans="1:30" ht="63">
      <c r="A110" s="128" t="s">
        <v>72</v>
      </c>
      <c r="B110" s="120"/>
      <c r="C110" s="121">
        <f t="shared" ref="C110:J111" si="61">C111</f>
        <v>0</v>
      </c>
      <c r="D110" s="121">
        <f t="shared" si="61"/>
        <v>823</v>
      </c>
      <c r="E110" s="121">
        <f t="shared" si="61"/>
        <v>32277</v>
      </c>
      <c r="F110" s="122">
        <f t="shared" si="61"/>
        <v>6522</v>
      </c>
      <c r="G110" s="122">
        <f t="shared" si="61"/>
        <v>9090</v>
      </c>
      <c r="H110" s="122">
        <f t="shared" si="61"/>
        <v>9090</v>
      </c>
      <c r="I110" s="122">
        <f t="shared" si="61"/>
        <v>7575</v>
      </c>
      <c r="J110" s="121">
        <f t="shared" si="61"/>
        <v>0</v>
      </c>
      <c r="M110" s="22"/>
      <c r="O110" s="76">
        <f>1775+1025</f>
        <v>2800</v>
      </c>
      <c r="P110" s="77">
        <v>30300</v>
      </c>
      <c r="R110" s="79">
        <v>823</v>
      </c>
      <c r="AB110" s="80">
        <f>1775+1025-823</f>
        <v>1977</v>
      </c>
      <c r="AC110" s="80">
        <v>30300</v>
      </c>
      <c r="AD110" s="92">
        <f>SUM(AB110:AC110)</f>
        <v>32277</v>
      </c>
    </row>
    <row r="111" spans="1:30">
      <c r="A111" s="124" t="s">
        <v>22</v>
      </c>
      <c r="B111" s="125"/>
      <c r="C111" s="59">
        <f t="shared" si="61"/>
        <v>0</v>
      </c>
      <c r="D111" s="59">
        <f t="shared" si="61"/>
        <v>823</v>
      </c>
      <c r="E111" s="59">
        <f t="shared" si="61"/>
        <v>32277</v>
      </c>
      <c r="F111" s="60">
        <f t="shared" si="61"/>
        <v>6522</v>
      </c>
      <c r="G111" s="60">
        <f t="shared" si="61"/>
        <v>9090</v>
      </c>
      <c r="H111" s="60">
        <f t="shared" si="61"/>
        <v>9090</v>
      </c>
      <c r="I111" s="60">
        <f t="shared" si="61"/>
        <v>7575</v>
      </c>
      <c r="J111" s="59">
        <f t="shared" si="61"/>
        <v>0</v>
      </c>
      <c r="M111" s="22"/>
    </row>
    <row r="112" spans="1:30" ht="31.5">
      <c r="A112" s="126" t="s">
        <v>54</v>
      </c>
      <c r="B112" s="83">
        <v>58</v>
      </c>
      <c r="C112" s="59">
        <f>C114</f>
        <v>0</v>
      </c>
      <c r="D112" s="59">
        <f>D114</f>
        <v>823</v>
      </c>
      <c r="E112" s="59">
        <f>E114</f>
        <v>32277</v>
      </c>
      <c r="F112" s="60">
        <f t="shared" ref="F112:J112" si="62">F114</f>
        <v>6522</v>
      </c>
      <c r="G112" s="60">
        <f t="shared" si="62"/>
        <v>9090</v>
      </c>
      <c r="H112" s="60">
        <f t="shared" si="62"/>
        <v>9090</v>
      </c>
      <c r="I112" s="60">
        <f t="shared" si="62"/>
        <v>7575</v>
      </c>
      <c r="J112" s="59">
        <f t="shared" si="62"/>
        <v>0</v>
      </c>
      <c r="M112" s="22"/>
    </row>
    <row r="113" spans="1:18" ht="31.5">
      <c r="A113" s="70" t="s">
        <v>38</v>
      </c>
      <c r="B113" s="52" t="s">
        <v>39</v>
      </c>
      <c r="C113" s="59">
        <f>C114</f>
        <v>0</v>
      </c>
      <c r="D113" s="59">
        <f>D114</f>
        <v>823</v>
      </c>
      <c r="E113" s="59">
        <f>E114</f>
        <v>32277</v>
      </c>
      <c r="F113" s="60">
        <f t="shared" ref="F113:J113" si="63">F114</f>
        <v>6522</v>
      </c>
      <c r="G113" s="60">
        <f t="shared" si="63"/>
        <v>9090</v>
      </c>
      <c r="H113" s="60">
        <f t="shared" si="63"/>
        <v>9090</v>
      </c>
      <c r="I113" s="60">
        <f t="shared" si="63"/>
        <v>7575</v>
      </c>
      <c r="J113" s="59">
        <f t="shared" si="63"/>
        <v>0</v>
      </c>
      <c r="M113" s="22"/>
    </row>
    <row r="114" spans="1:18">
      <c r="A114" s="127" t="s">
        <v>40</v>
      </c>
      <c r="B114" s="83" t="s">
        <v>41</v>
      </c>
      <c r="C114" s="107">
        <v>0</v>
      </c>
      <c r="D114" s="107">
        <v>823</v>
      </c>
      <c r="E114" s="86">
        <f>SUM(F114:I114)</f>
        <v>32277</v>
      </c>
      <c r="F114" s="87">
        <f>1977+4545</f>
        <v>6522</v>
      </c>
      <c r="G114" s="87">
        <v>9090</v>
      </c>
      <c r="H114" s="87">
        <v>9090</v>
      </c>
      <c r="I114" s="87">
        <v>7575</v>
      </c>
      <c r="J114" s="107">
        <v>0</v>
      </c>
      <c r="M114" s="22"/>
    </row>
    <row r="115" spans="1:18" ht="110.25">
      <c r="A115" s="128" t="s">
        <v>73</v>
      </c>
      <c r="B115" s="120"/>
      <c r="C115" s="121">
        <f t="shared" ref="C115:J117" si="64">C116</f>
        <v>0</v>
      </c>
      <c r="D115" s="121">
        <f t="shared" si="64"/>
        <v>0</v>
      </c>
      <c r="E115" s="121">
        <f t="shared" si="64"/>
        <v>8000</v>
      </c>
      <c r="F115" s="122">
        <f t="shared" si="64"/>
        <v>0</v>
      </c>
      <c r="G115" s="122">
        <f t="shared" si="64"/>
        <v>0</v>
      </c>
      <c r="H115" s="122">
        <f t="shared" si="64"/>
        <v>3500</v>
      </c>
      <c r="I115" s="122">
        <f t="shared" si="64"/>
        <v>4500</v>
      </c>
      <c r="J115" s="121">
        <f t="shared" si="64"/>
        <v>7018</v>
      </c>
      <c r="M115" s="22"/>
      <c r="O115" s="76">
        <v>0</v>
      </c>
      <c r="P115" s="77">
        <f>8000+7018</f>
        <v>15018</v>
      </c>
      <c r="R115" s="79"/>
    </row>
    <row r="116" spans="1:18">
      <c r="A116" s="70" t="s">
        <v>22</v>
      </c>
      <c r="B116" s="70"/>
      <c r="C116" s="59">
        <f t="shared" si="64"/>
        <v>0</v>
      </c>
      <c r="D116" s="59">
        <f t="shared" si="64"/>
        <v>0</v>
      </c>
      <c r="E116" s="59">
        <f t="shared" si="64"/>
        <v>8000</v>
      </c>
      <c r="F116" s="60">
        <f t="shared" si="64"/>
        <v>0</v>
      </c>
      <c r="G116" s="60">
        <f t="shared" si="64"/>
        <v>0</v>
      </c>
      <c r="H116" s="60">
        <f t="shared" si="64"/>
        <v>3500</v>
      </c>
      <c r="I116" s="60">
        <f t="shared" si="64"/>
        <v>4500</v>
      </c>
      <c r="J116" s="59">
        <f t="shared" si="64"/>
        <v>7018</v>
      </c>
      <c r="M116" s="22"/>
    </row>
    <row r="117" spans="1:18">
      <c r="A117" s="70" t="s">
        <v>42</v>
      </c>
      <c r="B117" s="58" t="s">
        <v>43</v>
      </c>
      <c r="C117" s="59">
        <f>C119</f>
        <v>0</v>
      </c>
      <c r="D117" s="59">
        <f>D119</f>
        <v>0</v>
      </c>
      <c r="E117" s="59">
        <f>E119</f>
        <v>8000</v>
      </c>
      <c r="F117" s="60">
        <f t="shared" si="64"/>
        <v>0</v>
      </c>
      <c r="G117" s="60">
        <f t="shared" si="64"/>
        <v>0</v>
      </c>
      <c r="H117" s="60">
        <f t="shared" si="64"/>
        <v>3500</v>
      </c>
      <c r="I117" s="60">
        <f t="shared" si="64"/>
        <v>4500</v>
      </c>
      <c r="J117" s="59">
        <f t="shared" si="64"/>
        <v>7018</v>
      </c>
      <c r="M117" s="22"/>
    </row>
    <row r="118" spans="1:18" ht="31.5">
      <c r="A118" s="70" t="s">
        <v>44</v>
      </c>
      <c r="B118" s="58">
        <v>71</v>
      </c>
      <c r="C118" s="59">
        <f t="shared" ref="C118:J119" si="65">C119</f>
        <v>0</v>
      </c>
      <c r="D118" s="59">
        <f t="shared" si="65"/>
        <v>0</v>
      </c>
      <c r="E118" s="59">
        <f t="shared" si="65"/>
        <v>8000</v>
      </c>
      <c r="F118" s="60">
        <f t="shared" ref="F118:J118" si="66">F120</f>
        <v>0</v>
      </c>
      <c r="G118" s="60">
        <f t="shared" si="66"/>
        <v>0</v>
      </c>
      <c r="H118" s="60">
        <f t="shared" si="66"/>
        <v>3500</v>
      </c>
      <c r="I118" s="60">
        <f t="shared" si="66"/>
        <v>4500</v>
      </c>
      <c r="J118" s="59">
        <f t="shared" si="66"/>
        <v>7018</v>
      </c>
      <c r="M118" s="22"/>
    </row>
    <row r="119" spans="1:18" ht="31.5">
      <c r="A119" s="70" t="s">
        <v>45</v>
      </c>
      <c r="B119" s="58" t="s">
        <v>46</v>
      </c>
      <c r="C119" s="59">
        <f t="shared" si="65"/>
        <v>0</v>
      </c>
      <c r="D119" s="59">
        <f t="shared" si="65"/>
        <v>0</v>
      </c>
      <c r="E119" s="59">
        <f t="shared" si="65"/>
        <v>8000</v>
      </c>
      <c r="F119" s="60">
        <f t="shared" si="65"/>
        <v>0</v>
      </c>
      <c r="G119" s="60">
        <f t="shared" si="65"/>
        <v>0</v>
      </c>
      <c r="H119" s="60">
        <f t="shared" si="65"/>
        <v>3500</v>
      </c>
      <c r="I119" s="60">
        <f t="shared" si="65"/>
        <v>4500</v>
      </c>
      <c r="J119" s="59">
        <f t="shared" si="65"/>
        <v>7018</v>
      </c>
      <c r="M119" s="22"/>
    </row>
    <row r="120" spans="1:18" ht="21" customHeight="1">
      <c r="A120" s="70" t="s">
        <v>47</v>
      </c>
      <c r="B120" s="58" t="s">
        <v>48</v>
      </c>
      <c r="C120" s="129">
        <v>0</v>
      </c>
      <c r="D120" s="129">
        <v>0</v>
      </c>
      <c r="E120" s="86">
        <f>SUM(F120:I120)</f>
        <v>8000</v>
      </c>
      <c r="F120" s="87">
        <v>0</v>
      </c>
      <c r="G120" s="87">
        <v>0</v>
      </c>
      <c r="H120" s="87">
        <v>3500</v>
      </c>
      <c r="I120" s="87">
        <v>4500</v>
      </c>
      <c r="J120" s="107">
        <v>7018</v>
      </c>
      <c r="M120" s="22"/>
    </row>
    <row r="121" spans="1:18" ht="63">
      <c r="A121" s="128" t="s">
        <v>74</v>
      </c>
      <c r="B121" s="120"/>
      <c r="C121" s="121">
        <f t="shared" ref="C121:J123" si="67">C122</f>
        <v>0</v>
      </c>
      <c r="D121" s="121">
        <f t="shared" si="67"/>
        <v>0</v>
      </c>
      <c r="E121" s="121">
        <f t="shared" si="67"/>
        <v>11793</v>
      </c>
      <c r="F121" s="122">
        <f t="shared" si="67"/>
        <v>0</v>
      </c>
      <c r="G121" s="122">
        <f t="shared" si="67"/>
        <v>0</v>
      </c>
      <c r="H121" s="122">
        <f t="shared" si="67"/>
        <v>6000</v>
      </c>
      <c r="I121" s="122">
        <f t="shared" si="67"/>
        <v>5793</v>
      </c>
      <c r="J121" s="121">
        <f t="shared" si="67"/>
        <v>5396</v>
      </c>
      <c r="M121" s="22"/>
      <c r="O121" s="76">
        <v>0</v>
      </c>
      <c r="P121" s="77">
        <f>11793+5396</f>
        <v>17189</v>
      </c>
      <c r="R121" s="80"/>
    </row>
    <row r="122" spans="1:18">
      <c r="A122" s="70" t="s">
        <v>22</v>
      </c>
      <c r="B122" s="70"/>
      <c r="C122" s="59">
        <f t="shared" si="67"/>
        <v>0</v>
      </c>
      <c r="D122" s="59">
        <f t="shared" si="67"/>
        <v>0</v>
      </c>
      <c r="E122" s="59">
        <f t="shared" si="67"/>
        <v>11793</v>
      </c>
      <c r="F122" s="60">
        <f t="shared" si="67"/>
        <v>0</v>
      </c>
      <c r="G122" s="60">
        <f t="shared" si="67"/>
        <v>0</v>
      </c>
      <c r="H122" s="60">
        <f t="shared" si="67"/>
        <v>6000</v>
      </c>
      <c r="I122" s="60">
        <f t="shared" si="67"/>
        <v>5793</v>
      </c>
      <c r="J122" s="59">
        <f t="shared" si="67"/>
        <v>5396</v>
      </c>
      <c r="M122" s="22"/>
    </row>
    <row r="123" spans="1:18">
      <c r="A123" s="70" t="s">
        <v>42</v>
      </c>
      <c r="B123" s="58" t="s">
        <v>43</v>
      </c>
      <c r="C123" s="59">
        <f t="shared" si="67"/>
        <v>0</v>
      </c>
      <c r="D123" s="59">
        <f t="shared" si="67"/>
        <v>0</v>
      </c>
      <c r="E123" s="59">
        <f t="shared" si="67"/>
        <v>11793</v>
      </c>
      <c r="F123" s="60">
        <f t="shared" si="67"/>
        <v>0</v>
      </c>
      <c r="G123" s="60">
        <f t="shared" si="67"/>
        <v>0</v>
      </c>
      <c r="H123" s="60">
        <f t="shared" si="67"/>
        <v>6000</v>
      </c>
      <c r="I123" s="60">
        <f t="shared" si="67"/>
        <v>5793</v>
      </c>
      <c r="J123" s="59">
        <f t="shared" si="67"/>
        <v>5396</v>
      </c>
      <c r="M123" s="22"/>
    </row>
    <row r="124" spans="1:18" ht="31.5">
      <c r="A124" s="70" t="s">
        <v>44</v>
      </c>
      <c r="B124" s="58">
        <v>71</v>
      </c>
      <c r="C124" s="59">
        <f>C126</f>
        <v>0</v>
      </c>
      <c r="D124" s="59">
        <f>D126</f>
        <v>0</v>
      </c>
      <c r="E124" s="59">
        <f>E126</f>
        <v>11793</v>
      </c>
      <c r="F124" s="60">
        <f t="shared" ref="F124:J124" si="68">F126</f>
        <v>0</v>
      </c>
      <c r="G124" s="60">
        <f t="shared" si="68"/>
        <v>0</v>
      </c>
      <c r="H124" s="60">
        <f t="shared" si="68"/>
        <v>6000</v>
      </c>
      <c r="I124" s="60">
        <f t="shared" si="68"/>
        <v>5793</v>
      </c>
      <c r="J124" s="59">
        <f t="shared" si="68"/>
        <v>5396</v>
      </c>
      <c r="M124" s="22"/>
    </row>
    <row r="125" spans="1:18" ht="31.5">
      <c r="A125" s="70" t="s">
        <v>45</v>
      </c>
      <c r="B125" s="58" t="s">
        <v>46</v>
      </c>
      <c r="C125" s="59">
        <f>C126</f>
        <v>0</v>
      </c>
      <c r="D125" s="59">
        <f>D126</f>
        <v>0</v>
      </c>
      <c r="E125" s="59">
        <f>E126</f>
        <v>11793</v>
      </c>
      <c r="F125" s="60">
        <f t="shared" ref="F125:J125" si="69">F126</f>
        <v>0</v>
      </c>
      <c r="G125" s="60">
        <f t="shared" si="69"/>
        <v>0</v>
      </c>
      <c r="H125" s="60">
        <f t="shared" si="69"/>
        <v>6000</v>
      </c>
      <c r="I125" s="60">
        <f t="shared" si="69"/>
        <v>5793</v>
      </c>
      <c r="J125" s="59">
        <f t="shared" si="69"/>
        <v>5396</v>
      </c>
      <c r="M125" s="22"/>
    </row>
    <row r="126" spans="1:18">
      <c r="A126" s="70" t="s">
        <v>47</v>
      </c>
      <c r="B126" s="58" t="s">
        <v>48</v>
      </c>
      <c r="C126" s="129">
        <v>0</v>
      </c>
      <c r="D126" s="129">
        <v>0</v>
      </c>
      <c r="E126" s="86">
        <f>SUM(F126:I126)</f>
        <v>11793</v>
      </c>
      <c r="F126" s="87">
        <v>0</v>
      </c>
      <c r="G126" s="87">
        <v>0</v>
      </c>
      <c r="H126" s="87">
        <v>6000</v>
      </c>
      <c r="I126" s="87">
        <v>5793</v>
      </c>
      <c r="J126" s="107">
        <v>5396</v>
      </c>
      <c r="M126" s="22"/>
    </row>
    <row r="127" spans="1:18" ht="47.25">
      <c r="A127" s="128" t="s">
        <v>75</v>
      </c>
      <c r="B127" s="128"/>
      <c r="C127" s="121">
        <f t="shared" ref="C127:J129" si="70">C128</f>
        <v>0</v>
      </c>
      <c r="D127" s="121">
        <f t="shared" si="70"/>
        <v>0</v>
      </c>
      <c r="E127" s="121">
        <f t="shared" si="70"/>
        <v>4000</v>
      </c>
      <c r="F127" s="122">
        <f t="shared" si="70"/>
        <v>0</v>
      </c>
      <c r="G127" s="122">
        <f t="shared" si="70"/>
        <v>0</v>
      </c>
      <c r="H127" s="122">
        <f t="shared" si="70"/>
        <v>2000</v>
      </c>
      <c r="I127" s="122">
        <f t="shared" si="70"/>
        <v>2000</v>
      </c>
      <c r="J127" s="121">
        <f t="shared" si="70"/>
        <v>4200</v>
      </c>
      <c r="M127" s="22"/>
      <c r="O127" s="76">
        <v>0</v>
      </c>
      <c r="P127" s="77">
        <f>4000+4200</f>
        <v>8200</v>
      </c>
      <c r="R127" s="80"/>
    </row>
    <row r="128" spans="1:18">
      <c r="A128" s="70" t="s">
        <v>22</v>
      </c>
      <c r="B128" s="70"/>
      <c r="C128" s="59">
        <f t="shared" si="70"/>
        <v>0</v>
      </c>
      <c r="D128" s="59">
        <f t="shared" si="70"/>
        <v>0</v>
      </c>
      <c r="E128" s="59">
        <f t="shared" si="70"/>
        <v>4000</v>
      </c>
      <c r="F128" s="60">
        <f t="shared" si="70"/>
        <v>0</v>
      </c>
      <c r="G128" s="60">
        <f t="shared" si="70"/>
        <v>0</v>
      </c>
      <c r="H128" s="60">
        <f t="shared" si="70"/>
        <v>2000</v>
      </c>
      <c r="I128" s="60">
        <f t="shared" si="70"/>
        <v>2000</v>
      </c>
      <c r="J128" s="59">
        <f t="shared" si="70"/>
        <v>4200</v>
      </c>
      <c r="M128" s="22"/>
    </row>
    <row r="129" spans="1:18">
      <c r="A129" s="70" t="s">
        <v>42</v>
      </c>
      <c r="B129" s="58" t="s">
        <v>43</v>
      </c>
      <c r="C129" s="59">
        <f t="shared" si="70"/>
        <v>0</v>
      </c>
      <c r="D129" s="59">
        <f t="shared" si="70"/>
        <v>0</v>
      </c>
      <c r="E129" s="59">
        <f t="shared" si="70"/>
        <v>4000</v>
      </c>
      <c r="F129" s="60">
        <f t="shared" si="70"/>
        <v>0</v>
      </c>
      <c r="G129" s="60">
        <f t="shared" si="70"/>
        <v>0</v>
      </c>
      <c r="H129" s="60">
        <f t="shared" si="70"/>
        <v>2000</v>
      </c>
      <c r="I129" s="60">
        <f t="shared" si="70"/>
        <v>2000</v>
      </c>
      <c r="J129" s="59">
        <f t="shared" si="70"/>
        <v>4200</v>
      </c>
      <c r="M129" s="22"/>
    </row>
    <row r="130" spans="1:18" ht="31.5">
      <c r="A130" s="70" t="s">
        <v>44</v>
      </c>
      <c r="B130" s="58">
        <v>71</v>
      </c>
      <c r="C130" s="59">
        <f>C132</f>
        <v>0</v>
      </c>
      <c r="D130" s="59">
        <f>D132</f>
        <v>0</v>
      </c>
      <c r="E130" s="59">
        <f>E132</f>
        <v>4000</v>
      </c>
      <c r="F130" s="60">
        <f t="shared" ref="F130:J130" si="71">F132</f>
        <v>0</v>
      </c>
      <c r="G130" s="60">
        <f t="shared" si="71"/>
        <v>0</v>
      </c>
      <c r="H130" s="60">
        <f t="shared" si="71"/>
        <v>2000</v>
      </c>
      <c r="I130" s="60">
        <f t="shared" si="71"/>
        <v>2000</v>
      </c>
      <c r="J130" s="59">
        <f t="shared" si="71"/>
        <v>4200</v>
      </c>
      <c r="M130" s="22"/>
    </row>
    <row r="131" spans="1:18" ht="31.5">
      <c r="A131" s="70" t="s">
        <v>45</v>
      </c>
      <c r="B131" s="58" t="s">
        <v>46</v>
      </c>
      <c r="C131" s="59">
        <f>C132</f>
        <v>0</v>
      </c>
      <c r="D131" s="59">
        <f>D132</f>
        <v>0</v>
      </c>
      <c r="E131" s="59">
        <f>E132</f>
        <v>4000</v>
      </c>
      <c r="F131" s="60">
        <f t="shared" ref="F131:J131" si="72">F132</f>
        <v>0</v>
      </c>
      <c r="G131" s="60">
        <f t="shared" si="72"/>
        <v>0</v>
      </c>
      <c r="H131" s="60">
        <f t="shared" si="72"/>
        <v>2000</v>
      </c>
      <c r="I131" s="60">
        <f t="shared" si="72"/>
        <v>2000</v>
      </c>
      <c r="J131" s="59">
        <f t="shared" si="72"/>
        <v>4200</v>
      </c>
      <c r="M131" s="22"/>
    </row>
    <row r="132" spans="1:18">
      <c r="A132" s="70" t="s">
        <v>47</v>
      </c>
      <c r="B132" s="58" t="s">
        <v>48</v>
      </c>
      <c r="C132" s="129">
        <v>0</v>
      </c>
      <c r="D132" s="129">
        <v>0</v>
      </c>
      <c r="E132" s="86">
        <f>SUM(F132:I132)</f>
        <v>4000</v>
      </c>
      <c r="F132" s="87">
        <v>0</v>
      </c>
      <c r="G132" s="87">
        <v>0</v>
      </c>
      <c r="H132" s="87">
        <v>2000</v>
      </c>
      <c r="I132" s="87">
        <v>2000</v>
      </c>
      <c r="J132" s="107">
        <v>4200</v>
      </c>
      <c r="M132" s="22"/>
    </row>
    <row r="133" spans="1:18" ht="47.25">
      <c r="A133" s="128" t="s">
        <v>76</v>
      </c>
      <c r="B133" s="128"/>
      <c r="C133" s="121">
        <f t="shared" ref="C133:J135" si="73">C134</f>
        <v>0</v>
      </c>
      <c r="D133" s="121">
        <f t="shared" si="73"/>
        <v>0</v>
      </c>
      <c r="E133" s="121">
        <f t="shared" si="73"/>
        <v>10623</v>
      </c>
      <c r="F133" s="122">
        <f t="shared" si="73"/>
        <v>0</v>
      </c>
      <c r="G133" s="122">
        <f t="shared" si="73"/>
        <v>2500</v>
      </c>
      <c r="H133" s="122">
        <f t="shared" si="73"/>
        <v>5000</v>
      </c>
      <c r="I133" s="122">
        <f t="shared" si="73"/>
        <v>3123</v>
      </c>
      <c r="J133" s="121">
        <f t="shared" si="73"/>
        <v>0</v>
      </c>
      <c r="M133" s="22"/>
      <c r="O133" s="76">
        <v>0</v>
      </c>
      <c r="P133" s="77">
        <v>10623</v>
      </c>
      <c r="R133" s="80"/>
    </row>
    <row r="134" spans="1:18">
      <c r="A134" s="70" t="s">
        <v>22</v>
      </c>
      <c r="B134" s="70"/>
      <c r="C134" s="59">
        <f t="shared" si="73"/>
        <v>0</v>
      </c>
      <c r="D134" s="59">
        <f t="shared" si="73"/>
        <v>0</v>
      </c>
      <c r="E134" s="59">
        <f t="shared" si="73"/>
        <v>10623</v>
      </c>
      <c r="F134" s="60">
        <f t="shared" si="73"/>
        <v>0</v>
      </c>
      <c r="G134" s="60">
        <f t="shared" si="73"/>
        <v>2500</v>
      </c>
      <c r="H134" s="60">
        <f t="shared" si="73"/>
        <v>5000</v>
      </c>
      <c r="I134" s="60">
        <f t="shared" si="73"/>
        <v>3123</v>
      </c>
      <c r="J134" s="59">
        <f t="shared" si="73"/>
        <v>0</v>
      </c>
      <c r="M134" s="22"/>
    </row>
    <row r="135" spans="1:18">
      <c r="A135" s="70" t="s">
        <v>42</v>
      </c>
      <c r="B135" s="58" t="s">
        <v>43</v>
      </c>
      <c r="C135" s="59">
        <f t="shared" si="73"/>
        <v>0</v>
      </c>
      <c r="D135" s="59">
        <f t="shared" si="73"/>
        <v>0</v>
      </c>
      <c r="E135" s="59">
        <f t="shared" si="73"/>
        <v>10623</v>
      </c>
      <c r="F135" s="60">
        <f t="shared" si="73"/>
        <v>0</v>
      </c>
      <c r="G135" s="60">
        <f t="shared" si="73"/>
        <v>2500</v>
      </c>
      <c r="H135" s="60">
        <f t="shared" si="73"/>
        <v>5000</v>
      </c>
      <c r="I135" s="60">
        <f t="shared" si="73"/>
        <v>3123</v>
      </c>
      <c r="J135" s="59">
        <f t="shared" si="73"/>
        <v>0</v>
      </c>
      <c r="M135" s="22"/>
    </row>
    <row r="136" spans="1:18" ht="31.5">
      <c r="A136" s="70" t="s">
        <v>44</v>
      </c>
      <c r="B136" s="58">
        <v>71</v>
      </c>
      <c r="C136" s="59">
        <f>C138</f>
        <v>0</v>
      </c>
      <c r="D136" s="59">
        <f>D138</f>
        <v>0</v>
      </c>
      <c r="E136" s="59">
        <f>E138</f>
        <v>10623</v>
      </c>
      <c r="F136" s="60">
        <f t="shared" ref="F136:J136" si="74">F138</f>
        <v>0</v>
      </c>
      <c r="G136" s="60">
        <f t="shared" si="74"/>
        <v>2500</v>
      </c>
      <c r="H136" s="60">
        <f t="shared" si="74"/>
        <v>5000</v>
      </c>
      <c r="I136" s="60">
        <f t="shared" si="74"/>
        <v>3123</v>
      </c>
      <c r="J136" s="59">
        <f t="shared" si="74"/>
        <v>0</v>
      </c>
      <c r="M136" s="22"/>
    </row>
    <row r="137" spans="1:18" ht="31.5">
      <c r="A137" s="70" t="s">
        <v>45</v>
      </c>
      <c r="B137" s="58" t="s">
        <v>46</v>
      </c>
      <c r="C137" s="59">
        <f>C138</f>
        <v>0</v>
      </c>
      <c r="D137" s="59">
        <f>D138</f>
        <v>0</v>
      </c>
      <c r="E137" s="59">
        <f>E138</f>
        <v>10623</v>
      </c>
      <c r="F137" s="60">
        <f t="shared" ref="F137:J137" si="75">F138</f>
        <v>0</v>
      </c>
      <c r="G137" s="60">
        <f t="shared" si="75"/>
        <v>2500</v>
      </c>
      <c r="H137" s="60">
        <f t="shared" si="75"/>
        <v>5000</v>
      </c>
      <c r="I137" s="60">
        <f t="shared" si="75"/>
        <v>3123</v>
      </c>
      <c r="J137" s="59">
        <f t="shared" si="75"/>
        <v>0</v>
      </c>
      <c r="M137" s="22"/>
    </row>
    <row r="138" spans="1:18">
      <c r="A138" s="70" t="s">
        <v>47</v>
      </c>
      <c r="B138" s="58" t="s">
        <v>48</v>
      </c>
      <c r="C138" s="129">
        <v>0</v>
      </c>
      <c r="D138" s="129">
        <v>0</v>
      </c>
      <c r="E138" s="86">
        <f>SUM(F138:I138)</f>
        <v>10623</v>
      </c>
      <c r="F138" s="87">
        <v>0</v>
      </c>
      <c r="G138" s="87">
        <v>2500</v>
      </c>
      <c r="H138" s="87">
        <v>5000</v>
      </c>
      <c r="I138" s="87">
        <v>3123</v>
      </c>
      <c r="J138" s="107">
        <v>0</v>
      </c>
      <c r="M138" s="22"/>
    </row>
    <row r="139" spans="1:18" ht="63">
      <c r="A139" s="128" t="s">
        <v>77</v>
      </c>
      <c r="B139" s="128"/>
      <c r="C139" s="121">
        <f t="shared" ref="C139:J141" si="76">C140</f>
        <v>0</v>
      </c>
      <c r="D139" s="121">
        <f t="shared" si="76"/>
        <v>0</v>
      </c>
      <c r="E139" s="121">
        <f t="shared" si="76"/>
        <v>5854</v>
      </c>
      <c r="F139" s="122">
        <f t="shared" si="76"/>
        <v>0</v>
      </c>
      <c r="G139" s="122">
        <f t="shared" si="76"/>
        <v>2854</v>
      </c>
      <c r="H139" s="122">
        <f t="shared" si="76"/>
        <v>3000</v>
      </c>
      <c r="I139" s="122">
        <f t="shared" si="76"/>
        <v>0</v>
      </c>
      <c r="J139" s="121">
        <f t="shared" si="76"/>
        <v>0</v>
      </c>
      <c r="M139" s="22"/>
      <c r="O139" s="76">
        <v>0</v>
      </c>
      <c r="P139" s="77">
        <v>5854</v>
      </c>
      <c r="R139" s="80"/>
    </row>
    <row r="140" spans="1:18">
      <c r="A140" s="70" t="s">
        <v>22</v>
      </c>
      <c r="B140" s="70"/>
      <c r="C140" s="59">
        <f t="shared" si="76"/>
        <v>0</v>
      </c>
      <c r="D140" s="59">
        <f t="shared" si="76"/>
        <v>0</v>
      </c>
      <c r="E140" s="59">
        <f t="shared" si="76"/>
        <v>5854</v>
      </c>
      <c r="F140" s="60">
        <f t="shared" si="76"/>
        <v>0</v>
      </c>
      <c r="G140" s="60">
        <f t="shared" si="76"/>
        <v>2854</v>
      </c>
      <c r="H140" s="60">
        <f t="shared" si="76"/>
        <v>3000</v>
      </c>
      <c r="I140" s="60">
        <f t="shared" si="76"/>
        <v>0</v>
      </c>
      <c r="J140" s="59">
        <f t="shared" si="76"/>
        <v>0</v>
      </c>
      <c r="M140" s="22"/>
    </row>
    <row r="141" spans="1:18">
      <c r="A141" s="70" t="s">
        <v>42</v>
      </c>
      <c r="B141" s="58" t="s">
        <v>43</v>
      </c>
      <c r="C141" s="59">
        <f t="shared" si="76"/>
        <v>0</v>
      </c>
      <c r="D141" s="59">
        <f t="shared" si="76"/>
        <v>0</v>
      </c>
      <c r="E141" s="59">
        <f t="shared" si="76"/>
        <v>5854</v>
      </c>
      <c r="F141" s="60">
        <f t="shared" si="76"/>
        <v>0</v>
      </c>
      <c r="G141" s="60">
        <f t="shared" si="76"/>
        <v>2854</v>
      </c>
      <c r="H141" s="60">
        <f t="shared" si="76"/>
        <v>3000</v>
      </c>
      <c r="I141" s="60">
        <f t="shared" si="76"/>
        <v>0</v>
      </c>
      <c r="J141" s="59">
        <f t="shared" si="76"/>
        <v>0</v>
      </c>
      <c r="M141" s="22"/>
    </row>
    <row r="142" spans="1:18" ht="31.5">
      <c r="A142" s="70" t="s">
        <v>44</v>
      </c>
      <c r="B142" s="58">
        <v>71</v>
      </c>
      <c r="C142" s="59">
        <f>C144</f>
        <v>0</v>
      </c>
      <c r="D142" s="59">
        <f>D144</f>
        <v>0</v>
      </c>
      <c r="E142" s="59">
        <f>E144</f>
        <v>5854</v>
      </c>
      <c r="F142" s="60">
        <f t="shared" ref="F142:J142" si="77">F144</f>
        <v>0</v>
      </c>
      <c r="G142" s="60">
        <f t="shared" si="77"/>
        <v>2854</v>
      </c>
      <c r="H142" s="60">
        <f t="shared" si="77"/>
        <v>3000</v>
      </c>
      <c r="I142" s="60">
        <f t="shared" si="77"/>
        <v>0</v>
      </c>
      <c r="J142" s="59">
        <f t="shared" si="77"/>
        <v>0</v>
      </c>
      <c r="M142" s="22"/>
    </row>
    <row r="143" spans="1:18" ht="31.5">
      <c r="A143" s="70" t="s">
        <v>45</v>
      </c>
      <c r="B143" s="58" t="s">
        <v>46</v>
      </c>
      <c r="C143" s="59">
        <f>C144</f>
        <v>0</v>
      </c>
      <c r="D143" s="59">
        <f>D144</f>
        <v>0</v>
      </c>
      <c r="E143" s="59">
        <f>E144</f>
        <v>5854</v>
      </c>
      <c r="F143" s="60">
        <f t="shared" ref="F143:J143" si="78">F144</f>
        <v>0</v>
      </c>
      <c r="G143" s="60">
        <f t="shared" si="78"/>
        <v>2854</v>
      </c>
      <c r="H143" s="60">
        <f t="shared" si="78"/>
        <v>3000</v>
      </c>
      <c r="I143" s="60">
        <f t="shared" si="78"/>
        <v>0</v>
      </c>
      <c r="J143" s="59">
        <f t="shared" si="78"/>
        <v>0</v>
      </c>
      <c r="M143" s="22"/>
    </row>
    <row r="144" spans="1:18">
      <c r="A144" s="70" t="s">
        <v>47</v>
      </c>
      <c r="B144" s="58" t="s">
        <v>48</v>
      </c>
      <c r="C144" s="129">
        <v>0</v>
      </c>
      <c r="D144" s="129">
        <v>0</v>
      </c>
      <c r="E144" s="86">
        <f>SUM(F144:I144)</f>
        <v>5854</v>
      </c>
      <c r="F144" s="87">
        <v>0</v>
      </c>
      <c r="G144" s="87">
        <v>2854</v>
      </c>
      <c r="H144" s="87">
        <v>3000</v>
      </c>
      <c r="I144" s="87">
        <v>0</v>
      </c>
      <c r="J144" s="107">
        <v>0</v>
      </c>
      <c r="M144" s="22"/>
    </row>
    <row r="145" spans="1:20" ht="47.25">
      <c r="A145" s="128" t="s">
        <v>78</v>
      </c>
      <c r="B145" s="128"/>
      <c r="C145" s="121">
        <f t="shared" ref="C145:J147" si="79">C146</f>
        <v>0</v>
      </c>
      <c r="D145" s="121">
        <f t="shared" si="79"/>
        <v>0</v>
      </c>
      <c r="E145" s="121">
        <f t="shared" si="79"/>
        <v>10000</v>
      </c>
      <c r="F145" s="122">
        <f t="shared" si="79"/>
        <v>2500</v>
      </c>
      <c r="G145" s="122">
        <f t="shared" si="79"/>
        <v>4500</v>
      </c>
      <c r="H145" s="122">
        <f t="shared" si="79"/>
        <v>3000</v>
      </c>
      <c r="I145" s="122">
        <f t="shared" si="79"/>
        <v>0</v>
      </c>
      <c r="J145" s="121">
        <f t="shared" si="79"/>
        <v>0</v>
      </c>
      <c r="M145" s="22"/>
      <c r="O145" s="76">
        <v>0</v>
      </c>
      <c r="P145" s="77">
        <v>10000</v>
      </c>
      <c r="R145" s="80"/>
    </row>
    <row r="146" spans="1:20">
      <c r="A146" s="70" t="s">
        <v>22</v>
      </c>
      <c r="B146" s="70"/>
      <c r="C146" s="59">
        <f t="shared" si="79"/>
        <v>0</v>
      </c>
      <c r="D146" s="59">
        <f t="shared" si="79"/>
        <v>0</v>
      </c>
      <c r="E146" s="59">
        <f t="shared" si="79"/>
        <v>10000</v>
      </c>
      <c r="F146" s="60">
        <f t="shared" si="79"/>
        <v>2500</v>
      </c>
      <c r="G146" s="60">
        <f t="shared" si="79"/>
        <v>4500</v>
      </c>
      <c r="H146" s="60">
        <f t="shared" si="79"/>
        <v>3000</v>
      </c>
      <c r="I146" s="60">
        <f t="shared" si="79"/>
        <v>0</v>
      </c>
      <c r="J146" s="59">
        <f t="shared" si="79"/>
        <v>0</v>
      </c>
      <c r="M146" s="22"/>
    </row>
    <row r="147" spans="1:20">
      <c r="A147" s="70" t="s">
        <v>42</v>
      </c>
      <c r="B147" s="58" t="s">
        <v>43</v>
      </c>
      <c r="C147" s="59">
        <f t="shared" si="79"/>
        <v>0</v>
      </c>
      <c r="D147" s="59">
        <f t="shared" si="79"/>
        <v>0</v>
      </c>
      <c r="E147" s="59">
        <f t="shared" si="79"/>
        <v>10000</v>
      </c>
      <c r="F147" s="60">
        <f t="shared" si="79"/>
        <v>2500</v>
      </c>
      <c r="G147" s="60">
        <f t="shared" si="79"/>
        <v>4500</v>
      </c>
      <c r="H147" s="60">
        <f t="shared" si="79"/>
        <v>3000</v>
      </c>
      <c r="I147" s="60">
        <f t="shared" si="79"/>
        <v>0</v>
      </c>
      <c r="J147" s="59">
        <f t="shared" si="79"/>
        <v>0</v>
      </c>
      <c r="M147" s="22"/>
    </row>
    <row r="148" spans="1:20" ht="31.5">
      <c r="A148" s="70" t="s">
        <v>44</v>
      </c>
      <c r="B148" s="58">
        <v>71</v>
      </c>
      <c r="C148" s="59">
        <f>C150</f>
        <v>0</v>
      </c>
      <c r="D148" s="59">
        <f>D150</f>
        <v>0</v>
      </c>
      <c r="E148" s="59">
        <f>E150</f>
        <v>10000</v>
      </c>
      <c r="F148" s="60">
        <f t="shared" ref="F148:J148" si="80">F150</f>
        <v>2500</v>
      </c>
      <c r="G148" s="60">
        <f t="shared" si="80"/>
        <v>4500</v>
      </c>
      <c r="H148" s="60">
        <f t="shared" si="80"/>
        <v>3000</v>
      </c>
      <c r="I148" s="60">
        <f t="shared" si="80"/>
        <v>0</v>
      </c>
      <c r="J148" s="59">
        <f t="shared" si="80"/>
        <v>0</v>
      </c>
      <c r="M148" s="22"/>
    </row>
    <row r="149" spans="1:20" ht="31.5">
      <c r="A149" s="70" t="s">
        <v>45</v>
      </c>
      <c r="B149" s="58" t="s">
        <v>46</v>
      </c>
      <c r="C149" s="59">
        <f>C150</f>
        <v>0</v>
      </c>
      <c r="D149" s="59">
        <f>D150</f>
        <v>0</v>
      </c>
      <c r="E149" s="59">
        <f>E150</f>
        <v>10000</v>
      </c>
      <c r="F149" s="60">
        <f t="shared" ref="F149:J149" si="81">F150</f>
        <v>2500</v>
      </c>
      <c r="G149" s="60">
        <f t="shared" si="81"/>
        <v>4500</v>
      </c>
      <c r="H149" s="60">
        <f t="shared" si="81"/>
        <v>3000</v>
      </c>
      <c r="I149" s="60">
        <f t="shared" si="81"/>
        <v>0</v>
      </c>
      <c r="J149" s="59">
        <f t="shared" si="81"/>
        <v>0</v>
      </c>
      <c r="M149" s="22"/>
    </row>
    <row r="150" spans="1:20">
      <c r="A150" s="70" t="s">
        <v>47</v>
      </c>
      <c r="B150" s="58" t="s">
        <v>48</v>
      </c>
      <c r="C150" s="129">
        <v>0</v>
      </c>
      <c r="D150" s="129">
        <v>0</v>
      </c>
      <c r="E150" s="86">
        <f>SUM(F150:I150)</f>
        <v>10000</v>
      </c>
      <c r="F150" s="87">
        <v>2500</v>
      </c>
      <c r="G150" s="87">
        <v>4500</v>
      </c>
      <c r="H150" s="87">
        <v>3000</v>
      </c>
      <c r="I150" s="87">
        <v>0</v>
      </c>
      <c r="J150" s="107">
        <v>0</v>
      </c>
      <c r="M150" s="22"/>
    </row>
    <row r="151" spans="1:20" ht="21" customHeight="1">
      <c r="A151" s="130" t="s">
        <v>79</v>
      </c>
      <c r="B151" s="131" t="s">
        <v>80</v>
      </c>
      <c r="C151" s="132">
        <f>C10-C16</f>
        <v>-9854</v>
      </c>
      <c r="D151" s="132">
        <f t="shared" ref="D151:H151" si="82">D10-D16</f>
        <v>0</v>
      </c>
      <c r="E151" s="132">
        <f t="shared" si="82"/>
        <v>0</v>
      </c>
      <c r="F151" s="133">
        <f t="shared" si="82"/>
        <v>0</v>
      </c>
      <c r="G151" s="133">
        <f t="shared" si="82"/>
        <v>0</v>
      </c>
      <c r="H151" s="133">
        <f t="shared" si="82"/>
        <v>0</v>
      </c>
      <c r="I151" s="133">
        <f>I10-I16</f>
        <v>0</v>
      </c>
      <c r="J151" s="132">
        <f t="shared" ref="J151" si="83">J10-J16</f>
        <v>0</v>
      </c>
      <c r="M151" s="22"/>
      <c r="N151" s="78">
        <f>SUM(O35:O150)</f>
        <v>42702</v>
      </c>
      <c r="O151" s="86">
        <f>N151+N45</f>
        <v>43227</v>
      </c>
      <c r="P151" s="86">
        <f>SUM(P35:P150)</f>
        <v>129799</v>
      </c>
      <c r="T151" s="6" t="s">
        <v>52</v>
      </c>
    </row>
    <row r="152" spans="1:20">
      <c r="R152" s="79">
        <f>SUM(R35:R150)</f>
        <v>13840.222</v>
      </c>
    </row>
    <row r="154" spans="1:20">
      <c r="R154" s="78"/>
    </row>
  </sheetData>
  <mergeCells count="7">
    <mergeCell ref="I2:J2"/>
    <mergeCell ref="A5:J5"/>
    <mergeCell ref="A8:A9"/>
    <mergeCell ref="B8:B9"/>
    <mergeCell ref="C8:C9"/>
    <mergeCell ref="D8:D9"/>
    <mergeCell ref="E8:E9"/>
  </mergeCells>
  <pageMargins left="0.35433070866141736" right="0.19685039370078741" top="0.31496062992125984" bottom="0.31496062992125984" header="0.19685039370078741" footer="0.31496062992125984"/>
  <pageSetup paperSize="9" scale="70" orientation="portrait" r:id="rId1"/>
  <headerFooter>
    <oddFooter>Page &amp;P</oddFooter>
  </headerFooter>
  <colBreaks count="1" manualBreakCount="1">
    <brk id="3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nr.3</vt:lpstr>
      <vt:lpstr>'Anexa nr.3'!Print_Titles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2023-01-25T12:10:36Z</dcterms:created>
  <dcterms:modified xsi:type="dcterms:W3CDTF">2023-02-22T11:23:35Z</dcterms:modified>
</cp:coreProperties>
</file>