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Anexa 3" sheetId="1" r:id="rId1"/>
  </sheets>
  <externalReferences>
    <externalReference r:id="rId2"/>
  </externalReferences>
  <definedNames>
    <definedName name="_xlnm._FilterDatabase" localSheetId="0" hidden="1">'Anexa 3'!$A$10:$J$10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'Anexa 3'!$7:$9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R152" i="1"/>
  <c r="E150"/>
  <c r="E149" s="1"/>
  <c r="J149"/>
  <c r="I149"/>
  <c r="H149"/>
  <c r="G149"/>
  <c r="F149"/>
  <c r="D149"/>
  <c r="C149"/>
  <c r="J148"/>
  <c r="J147" s="1"/>
  <c r="J146" s="1"/>
  <c r="J145" s="1"/>
  <c r="I148"/>
  <c r="I147" s="1"/>
  <c r="I146" s="1"/>
  <c r="I145" s="1"/>
  <c r="H148"/>
  <c r="G148"/>
  <c r="G147" s="1"/>
  <c r="G146" s="1"/>
  <c r="G145" s="1"/>
  <c r="F148"/>
  <c r="F147" s="1"/>
  <c r="F146" s="1"/>
  <c r="F145" s="1"/>
  <c r="D148"/>
  <c r="D147" s="1"/>
  <c r="D146" s="1"/>
  <c r="D145" s="1"/>
  <c r="C148"/>
  <c r="H147"/>
  <c r="C147"/>
  <c r="C146" s="1"/>
  <c r="C145" s="1"/>
  <c r="H146"/>
  <c r="H145" s="1"/>
  <c r="E144"/>
  <c r="E143" s="1"/>
  <c r="J143"/>
  <c r="I143"/>
  <c r="H143"/>
  <c r="G143"/>
  <c r="F143"/>
  <c r="D143"/>
  <c r="C143"/>
  <c r="J142"/>
  <c r="I142"/>
  <c r="I141" s="1"/>
  <c r="I140" s="1"/>
  <c r="I139" s="1"/>
  <c r="H142"/>
  <c r="G142"/>
  <c r="F142"/>
  <c r="E142"/>
  <c r="D142"/>
  <c r="C142"/>
  <c r="C141" s="1"/>
  <c r="C140" s="1"/>
  <c r="C139" s="1"/>
  <c r="J141"/>
  <c r="J140" s="1"/>
  <c r="J139" s="1"/>
  <c r="H141"/>
  <c r="H140" s="1"/>
  <c r="H139" s="1"/>
  <c r="G141"/>
  <c r="G140" s="1"/>
  <c r="G139" s="1"/>
  <c r="F141"/>
  <c r="E141"/>
  <c r="E140" s="1"/>
  <c r="E139" s="1"/>
  <c r="D141"/>
  <c r="F140"/>
  <c r="F139" s="1"/>
  <c r="D140"/>
  <c r="D139" s="1"/>
  <c r="E138"/>
  <c r="J137"/>
  <c r="I137"/>
  <c r="H137"/>
  <c r="G137"/>
  <c r="F137"/>
  <c r="E137"/>
  <c r="D137"/>
  <c r="C137"/>
  <c r="J136"/>
  <c r="I136"/>
  <c r="H136"/>
  <c r="H135" s="1"/>
  <c r="H134" s="1"/>
  <c r="H133" s="1"/>
  <c r="G136"/>
  <c r="G135" s="1"/>
  <c r="G134" s="1"/>
  <c r="G133" s="1"/>
  <c r="F136"/>
  <c r="E136"/>
  <c r="E135" s="1"/>
  <c r="E134" s="1"/>
  <c r="E133" s="1"/>
  <c r="D136"/>
  <c r="D135" s="1"/>
  <c r="D134" s="1"/>
  <c r="D133" s="1"/>
  <c r="C136"/>
  <c r="J135"/>
  <c r="J134" s="1"/>
  <c r="J133" s="1"/>
  <c r="I135"/>
  <c r="F135"/>
  <c r="C135"/>
  <c r="C134" s="1"/>
  <c r="C133" s="1"/>
  <c r="I134"/>
  <c r="I133" s="1"/>
  <c r="F134"/>
  <c r="F133" s="1"/>
  <c r="E132"/>
  <c r="E131" s="1"/>
  <c r="J131"/>
  <c r="I131"/>
  <c r="H131"/>
  <c r="G131"/>
  <c r="F131"/>
  <c r="D131"/>
  <c r="C131"/>
  <c r="J130"/>
  <c r="J129" s="1"/>
  <c r="J128" s="1"/>
  <c r="J127" s="1"/>
  <c r="I130"/>
  <c r="I129" s="1"/>
  <c r="I128" s="1"/>
  <c r="I127" s="1"/>
  <c r="H130"/>
  <c r="G130"/>
  <c r="G129" s="1"/>
  <c r="G128" s="1"/>
  <c r="G127" s="1"/>
  <c r="F130"/>
  <c r="D130"/>
  <c r="C130"/>
  <c r="H129"/>
  <c r="H128" s="1"/>
  <c r="H127" s="1"/>
  <c r="F129"/>
  <c r="F128" s="1"/>
  <c r="F127" s="1"/>
  <c r="D129"/>
  <c r="C129"/>
  <c r="C128" s="1"/>
  <c r="C127" s="1"/>
  <c r="D128"/>
  <c r="P127"/>
  <c r="D127"/>
  <c r="E126"/>
  <c r="E124" s="1"/>
  <c r="E123" s="1"/>
  <c r="E122" s="1"/>
  <c r="E121" s="1"/>
  <c r="J125"/>
  <c r="I125"/>
  <c r="H125"/>
  <c r="G125"/>
  <c r="F125"/>
  <c r="E125"/>
  <c r="D125"/>
  <c r="C125"/>
  <c r="J124"/>
  <c r="I124"/>
  <c r="H124"/>
  <c r="G124"/>
  <c r="G123" s="1"/>
  <c r="G122" s="1"/>
  <c r="G121" s="1"/>
  <c r="F124"/>
  <c r="F123" s="1"/>
  <c r="F122" s="1"/>
  <c r="F121" s="1"/>
  <c r="D124"/>
  <c r="D123" s="1"/>
  <c r="D122" s="1"/>
  <c r="D121" s="1"/>
  <c r="C124"/>
  <c r="C123" s="1"/>
  <c r="C122" s="1"/>
  <c r="C121" s="1"/>
  <c r="J123"/>
  <c r="I123"/>
  <c r="I122" s="1"/>
  <c r="I121" s="1"/>
  <c r="H123"/>
  <c r="J122"/>
  <c r="H122"/>
  <c r="H121" s="1"/>
  <c r="P121"/>
  <c r="J121"/>
  <c r="E120"/>
  <c r="J119"/>
  <c r="I119"/>
  <c r="H119"/>
  <c r="G119"/>
  <c r="F119"/>
  <c r="E119"/>
  <c r="E118" s="1"/>
  <c r="D119"/>
  <c r="D118" s="1"/>
  <c r="C119"/>
  <c r="J118"/>
  <c r="J117" s="1"/>
  <c r="J116" s="1"/>
  <c r="J115" s="1"/>
  <c r="I118"/>
  <c r="I117" s="1"/>
  <c r="I116" s="1"/>
  <c r="I115" s="1"/>
  <c r="H118"/>
  <c r="G118"/>
  <c r="G117" s="1"/>
  <c r="G116" s="1"/>
  <c r="G115" s="1"/>
  <c r="F118"/>
  <c r="C118"/>
  <c r="H117"/>
  <c r="H116" s="1"/>
  <c r="H115" s="1"/>
  <c r="F117"/>
  <c r="F116" s="1"/>
  <c r="F115" s="1"/>
  <c r="E117"/>
  <c r="E116" s="1"/>
  <c r="E115" s="1"/>
  <c r="C117"/>
  <c r="C116" s="1"/>
  <c r="C115" s="1"/>
  <c r="P115"/>
  <c r="P151" s="1"/>
  <c r="E114"/>
  <c r="E112" s="1"/>
  <c r="E111" s="1"/>
  <c r="E110" s="1"/>
  <c r="J113"/>
  <c r="I113"/>
  <c r="H113"/>
  <c r="G113"/>
  <c r="F113"/>
  <c r="E113"/>
  <c r="D113"/>
  <c r="C113"/>
  <c r="J112"/>
  <c r="I112"/>
  <c r="H112"/>
  <c r="G112"/>
  <c r="G111" s="1"/>
  <c r="G110" s="1"/>
  <c r="F112"/>
  <c r="F111" s="1"/>
  <c r="F110" s="1"/>
  <c r="D112"/>
  <c r="D111" s="1"/>
  <c r="D110" s="1"/>
  <c r="C112"/>
  <c r="C111" s="1"/>
  <c r="C110" s="1"/>
  <c r="J111"/>
  <c r="I111"/>
  <c r="I110" s="1"/>
  <c r="H111"/>
  <c r="H110" s="1"/>
  <c r="AD110"/>
  <c r="AB110"/>
  <c r="O110"/>
  <c r="J110"/>
  <c r="E109"/>
  <c r="E107" s="1"/>
  <c r="E106" s="1"/>
  <c r="E105" s="1"/>
  <c r="J108"/>
  <c r="I108"/>
  <c r="H108"/>
  <c r="G108"/>
  <c r="F108"/>
  <c r="D108"/>
  <c r="C108"/>
  <c r="J107"/>
  <c r="I107"/>
  <c r="H107"/>
  <c r="G107"/>
  <c r="G106" s="1"/>
  <c r="G105" s="1"/>
  <c r="F107"/>
  <c r="F106" s="1"/>
  <c r="F105" s="1"/>
  <c r="D107"/>
  <c r="D106" s="1"/>
  <c r="D105" s="1"/>
  <c r="C107"/>
  <c r="J106"/>
  <c r="I106"/>
  <c r="H106"/>
  <c r="H105" s="1"/>
  <c r="C106"/>
  <c r="C105" s="1"/>
  <c r="AD105"/>
  <c r="AB105"/>
  <c r="J105"/>
  <c r="I105"/>
  <c r="J104"/>
  <c r="I104"/>
  <c r="I103" s="1"/>
  <c r="I102" s="1"/>
  <c r="I101" s="1"/>
  <c r="H104"/>
  <c r="H103" s="1"/>
  <c r="H102" s="1"/>
  <c r="H101" s="1"/>
  <c r="G104"/>
  <c r="F104"/>
  <c r="F103" s="1"/>
  <c r="F102" s="1"/>
  <c r="F101" s="1"/>
  <c r="E104"/>
  <c r="D104"/>
  <c r="C104"/>
  <c r="C103" s="1"/>
  <c r="C102" s="1"/>
  <c r="C101" s="1"/>
  <c r="J103"/>
  <c r="G103"/>
  <c r="E103"/>
  <c r="E102" s="1"/>
  <c r="E101" s="1"/>
  <c r="D103"/>
  <c r="D102" s="1"/>
  <c r="D101" s="1"/>
  <c r="J102"/>
  <c r="J101" s="1"/>
  <c r="G102"/>
  <c r="G101" s="1"/>
  <c r="J100"/>
  <c r="I100"/>
  <c r="H100"/>
  <c r="G100"/>
  <c r="F100"/>
  <c r="E100"/>
  <c r="E99" s="1"/>
  <c r="E98" s="1"/>
  <c r="E97" s="1"/>
  <c r="E96" s="1"/>
  <c r="D100"/>
  <c r="D99" s="1"/>
  <c r="D98" s="1"/>
  <c r="D97" s="1"/>
  <c r="D96" s="1"/>
  <c r="C100"/>
  <c r="J99"/>
  <c r="J98" s="1"/>
  <c r="I99"/>
  <c r="H99"/>
  <c r="G99"/>
  <c r="G98" s="1"/>
  <c r="G97" s="1"/>
  <c r="G96" s="1"/>
  <c r="F99"/>
  <c r="C99"/>
  <c r="I98"/>
  <c r="H98"/>
  <c r="H97" s="1"/>
  <c r="H96" s="1"/>
  <c r="F98"/>
  <c r="F97" s="1"/>
  <c r="F96" s="1"/>
  <c r="C98"/>
  <c r="C97" s="1"/>
  <c r="C96" s="1"/>
  <c r="E95"/>
  <c r="E94" s="1"/>
  <c r="E93" s="1"/>
  <c r="E92" s="1"/>
  <c r="E91" s="1"/>
  <c r="E90" s="1"/>
  <c r="J94"/>
  <c r="J93" s="1"/>
  <c r="J92" s="1"/>
  <c r="J91" s="1"/>
  <c r="I94"/>
  <c r="H94"/>
  <c r="G94"/>
  <c r="G93" s="1"/>
  <c r="G92" s="1"/>
  <c r="G91" s="1"/>
  <c r="F94"/>
  <c r="D94"/>
  <c r="D93" s="1"/>
  <c r="D92" s="1"/>
  <c r="D91" s="1"/>
  <c r="D90" s="1"/>
  <c r="C94"/>
  <c r="I93"/>
  <c r="I92" s="1"/>
  <c r="I91" s="1"/>
  <c r="H93"/>
  <c r="F93"/>
  <c r="F92" s="1"/>
  <c r="F91" s="1"/>
  <c r="C93"/>
  <c r="C92" s="1"/>
  <c r="C91" s="1"/>
  <c r="C90" s="1"/>
  <c r="H92"/>
  <c r="H91" s="1"/>
  <c r="E89"/>
  <c r="D89"/>
  <c r="C89"/>
  <c r="E88"/>
  <c r="E87" s="1"/>
  <c r="E86" s="1"/>
  <c r="E85" s="1"/>
  <c r="D88"/>
  <c r="D87" s="1"/>
  <c r="D86" s="1"/>
  <c r="D85" s="1"/>
  <c r="C88"/>
  <c r="C87"/>
  <c r="C86" s="1"/>
  <c r="C85" s="1"/>
  <c r="E84"/>
  <c r="J83"/>
  <c r="I83"/>
  <c r="H83"/>
  <c r="G83"/>
  <c r="F83"/>
  <c r="E83"/>
  <c r="D83"/>
  <c r="C83"/>
  <c r="J82"/>
  <c r="I82"/>
  <c r="I81" s="1"/>
  <c r="I80" s="1"/>
  <c r="H82"/>
  <c r="G82"/>
  <c r="F82"/>
  <c r="E82"/>
  <c r="D82"/>
  <c r="C82"/>
  <c r="C81" s="1"/>
  <c r="C80" s="1"/>
  <c r="J81"/>
  <c r="H81"/>
  <c r="H80" s="1"/>
  <c r="G81"/>
  <c r="G80" s="1"/>
  <c r="F81"/>
  <c r="F80" s="1"/>
  <c r="E81"/>
  <c r="D81"/>
  <c r="AD80"/>
  <c r="J80"/>
  <c r="E80"/>
  <c r="D80"/>
  <c r="H79"/>
  <c r="E79"/>
  <c r="E78" s="1"/>
  <c r="J78"/>
  <c r="I78"/>
  <c r="H78"/>
  <c r="G78"/>
  <c r="F78"/>
  <c r="D78"/>
  <c r="C78"/>
  <c r="J77"/>
  <c r="J76" s="1"/>
  <c r="J75" s="1"/>
  <c r="I77"/>
  <c r="H77"/>
  <c r="H76" s="1"/>
  <c r="H75" s="1"/>
  <c r="G77"/>
  <c r="F77"/>
  <c r="D77"/>
  <c r="C77"/>
  <c r="I76"/>
  <c r="G76"/>
  <c r="G75" s="1"/>
  <c r="F76"/>
  <c r="D76"/>
  <c r="D75" s="1"/>
  <c r="C76"/>
  <c r="C75" s="1"/>
  <c r="AB75"/>
  <c r="AD75" s="1"/>
  <c r="O75"/>
  <c r="I75"/>
  <c r="F75"/>
  <c r="H74"/>
  <c r="H73" s="1"/>
  <c r="J73"/>
  <c r="I73"/>
  <c r="G73"/>
  <c r="F73"/>
  <c r="D73"/>
  <c r="C73"/>
  <c r="J72"/>
  <c r="I72"/>
  <c r="I71" s="1"/>
  <c r="I70" s="1"/>
  <c r="H72"/>
  <c r="G72"/>
  <c r="F72"/>
  <c r="D72"/>
  <c r="C72"/>
  <c r="C71" s="1"/>
  <c r="C70" s="1"/>
  <c r="J71"/>
  <c r="H71"/>
  <c r="G71"/>
  <c r="F71"/>
  <c r="D71"/>
  <c r="AD70"/>
  <c r="AB70"/>
  <c r="O70"/>
  <c r="J70"/>
  <c r="H70"/>
  <c r="G70"/>
  <c r="F70"/>
  <c r="D70"/>
  <c r="E69"/>
  <c r="J68"/>
  <c r="I68"/>
  <c r="H68"/>
  <c r="G68"/>
  <c r="F68"/>
  <c r="E68"/>
  <c r="D68"/>
  <c r="C68"/>
  <c r="J67"/>
  <c r="I67"/>
  <c r="H67"/>
  <c r="G67"/>
  <c r="F67"/>
  <c r="E67"/>
  <c r="D67"/>
  <c r="D66" s="1"/>
  <c r="D65" s="1"/>
  <c r="C67"/>
  <c r="J66"/>
  <c r="I66"/>
  <c r="I65" s="1"/>
  <c r="H66"/>
  <c r="G66"/>
  <c r="F66"/>
  <c r="E66"/>
  <c r="E65" s="1"/>
  <c r="C66"/>
  <c r="C65" s="1"/>
  <c r="AD65"/>
  <c r="AB65"/>
  <c r="O65"/>
  <c r="J65"/>
  <c r="H65"/>
  <c r="G65"/>
  <c r="F65"/>
  <c r="H64"/>
  <c r="H63" s="1"/>
  <c r="J63"/>
  <c r="I63"/>
  <c r="G63"/>
  <c r="F63"/>
  <c r="D63"/>
  <c r="C63"/>
  <c r="J62"/>
  <c r="I62"/>
  <c r="H62"/>
  <c r="G62"/>
  <c r="F62"/>
  <c r="D62"/>
  <c r="C62"/>
  <c r="J61"/>
  <c r="I61"/>
  <c r="I60" s="1"/>
  <c r="H61"/>
  <c r="G61"/>
  <c r="F61"/>
  <c r="D61"/>
  <c r="C61"/>
  <c r="C60" s="1"/>
  <c r="AB60"/>
  <c r="AD60" s="1"/>
  <c r="J60"/>
  <c r="H60"/>
  <c r="G60"/>
  <c r="F60"/>
  <c r="D60"/>
  <c r="E59"/>
  <c r="E57" s="1"/>
  <c r="E56" s="1"/>
  <c r="E55" s="1"/>
  <c r="J58"/>
  <c r="I58"/>
  <c r="H58"/>
  <c r="G58"/>
  <c r="F58"/>
  <c r="E58"/>
  <c r="D58"/>
  <c r="C58"/>
  <c r="J57"/>
  <c r="J56" s="1"/>
  <c r="J55" s="1"/>
  <c r="I57"/>
  <c r="I56" s="1"/>
  <c r="I55" s="1"/>
  <c r="H57"/>
  <c r="G57"/>
  <c r="F57"/>
  <c r="D57"/>
  <c r="D56" s="1"/>
  <c r="D55" s="1"/>
  <c r="C57"/>
  <c r="H56"/>
  <c r="H55" s="1"/>
  <c r="G56"/>
  <c r="F56"/>
  <c r="C56"/>
  <c r="C55" s="1"/>
  <c r="AD55"/>
  <c r="AB55"/>
  <c r="O55"/>
  <c r="G55"/>
  <c r="F55"/>
  <c r="E54"/>
  <c r="E52" s="1"/>
  <c r="E51" s="1"/>
  <c r="E50" s="1"/>
  <c r="J53"/>
  <c r="I53"/>
  <c r="H53"/>
  <c r="G53"/>
  <c r="F53"/>
  <c r="D53"/>
  <c r="C53"/>
  <c r="J52"/>
  <c r="J51" s="1"/>
  <c r="J50" s="1"/>
  <c r="I52"/>
  <c r="I51" s="1"/>
  <c r="I50" s="1"/>
  <c r="H52"/>
  <c r="G52"/>
  <c r="G51" s="1"/>
  <c r="G50" s="1"/>
  <c r="F52"/>
  <c r="D52"/>
  <c r="D51" s="1"/>
  <c r="D50" s="1"/>
  <c r="C52"/>
  <c r="H51"/>
  <c r="H50" s="1"/>
  <c r="F51"/>
  <c r="F50" s="1"/>
  <c r="C51"/>
  <c r="C50" s="1"/>
  <c r="AD50"/>
  <c r="AB50"/>
  <c r="E49"/>
  <c r="Y48"/>
  <c r="J48"/>
  <c r="I48"/>
  <c r="H48"/>
  <c r="G48"/>
  <c r="F48"/>
  <c r="E48"/>
  <c r="D48"/>
  <c r="C48"/>
  <c r="J47"/>
  <c r="J46" s="1"/>
  <c r="J45" s="1"/>
  <c r="I47"/>
  <c r="H47"/>
  <c r="G47"/>
  <c r="G46" s="1"/>
  <c r="G45" s="1"/>
  <c r="F47"/>
  <c r="E47"/>
  <c r="D47"/>
  <c r="D46" s="1"/>
  <c r="D45" s="1"/>
  <c r="C47"/>
  <c r="I46"/>
  <c r="H46"/>
  <c r="F46"/>
  <c r="F45" s="1"/>
  <c r="E46"/>
  <c r="C46"/>
  <c r="C45" s="1"/>
  <c r="AD45"/>
  <c r="AB45"/>
  <c r="Y45"/>
  <c r="T45"/>
  <c r="O45"/>
  <c r="N45"/>
  <c r="I45"/>
  <c r="H45"/>
  <c r="E45"/>
  <c r="E44"/>
  <c r="E42" s="1"/>
  <c r="E41" s="1"/>
  <c r="E40" s="1"/>
  <c r="J43"/>
  <c r="I43"/>
  <c r="H43"/>
  <c r="G43"/>
  <c r="F43"/>
  <c r="E43"/>
  <c r="D43"/>
  <c r="C43"/>
  <c r="J42"/>
  <c r="J41" s="1"/>
  <c r="J40" s="1"/>
  <c r="I42"/>
  <c r="H42"/>
  <c r="G42"/>
  <c r="G41" s="1"/>
  <c r="G40" s="1"/>
  <c r="F42"/>
  <c r="D42"/>
  <c r="D41" s="1"/>
  <c r="D40" s="1"/>
  <c r="C42"/>
  <c r="C41" s="1"/>
  <c r="C40" s="1"/>
  <c r="I41"/>
  <c r="H41"/>
  <c r="F41"/>
  <c r="F40" s="1"/>
  <c r="AD40"/>
  <c r="AB40"/>
  <c r="O40"/>
  <c r="I40"/>
  <c r="H40"/>
  <c r="E39"/>
  <c r="J38"/>
  <c r="I38"/>
  <c r="H38"/>
  <c r="G38"/>
  <c r="F38"/>
  <c r="E38"/>
  <c r="D38"/>
  <c r="C38"/>
  <c r="J37"/>
  <c r="J36" s="1"/>
  <c r="J35" s="1"/>
  <c r="I37"/>
  <c r="H37"/>
  <c r="G37"/>
  <c r="F37"/>
  <c r="E37"/>
  <c r="D37"/>
  <c r="D36" s="1"/>
  <c r="D35" s="1"/>
  <c r="AB35" s="1"/>
  <c r="AD35" s="1"/>
  <c r="C37"/>
  <c r="C36" s="1"/>
  <c r="C35" s="1"/>
  <c r="I36"/>
  <c r="H36"/>
  <c r="G36"/>
  <c r="F36"/>
  <c r="F35" s="1"/>
  <c r="E36"/>
  <c r="O35"/>
  <c r="N151" s="1"/>
  <c r="O151" s="1"/>
  <c r="I35"/>
  <c r="H35"/>
  <c r="G35"/>
  <c r="E35"/>
  <c r="J34"/>
  <c r="I34"/>
  <c r="H34"/>
  <c r="H33" s="1"/>
  <c r="H32" s="1"/>
  <c r="G34"/>
  <c r="G33" s="1"/>
  <c r="G32" s="1"/>
  <c r="F34"/>
  <c r="F33" s="1"/>
  <c r="F32" s="1"/>
  <c r="D34"/>
  <c r="C34"/>
  <c r="C33" s="1"/>
  <c r="C32" s="1"/>
  <c r="J33"/>
  <c r="J32" s="1"/>
  <c r="I33"/>
  <c r="D33"/>
  <c r="D32" s="1"/>
  <c r="I32"/>
  <c r="AF31"/>
  <c r="I31"/>
  <c r="I30" s="1"/>
  <c r="J29"/>
  <c r="I29"/>
  <c r="H29"/>
  <c r="H27" s="1"/>
  <c r="H26" s="1"/>
  <c r="H25" s="1"/>
  <c r="G29"/>
  <c r="C29" s="1"/>
  <c r="F29"/>
  <c r="E29"/>
  <c r="D29"/>
  <c r="J28"/>
  <c r="I28"/>
  <c r="G28"/>
  <c r="F28"/>
  <c r="E28"/>
  <c r="D28"/>
  <c r="J27"/>
  <c r="I27"/>
  <c r="G27"/>
  <c r="F27"/>
  <c r="F26" s="1"/>
  <c r="F25" s="1"/>
  <c r="F16" s="1"/>
  <c r="F15" s="1"/>
  <c r="F14" s="1"/>
  <c r="F13" s="1"/>
  <c r="F12" s="1"/>
  <c r="F11" s="1"/>
  <c r="F10" s="1"/>
  <c r="F151" s="1"/>
  <c r="E27"/>
  <c r="E26" s="1"/>
  <c r="E25" s="1"/>
  <c r="D27"/>
  <c r="D26" s="1"/>
  <c r="D25" s="1"/>
  <c r="J26"/>
  <c r="I26"/>
  <c r="G26"/>
  <c r="J25"/>
  <c r="I25"/>
  <c r="G25"/>
  <c r="J24"/>
  <c r="I24"/>
  <c r="H24"/>
  <c r="G24"/>
  <c r="F24"/>
  <c r="F23" s="1"/>
  <c r="D24"/>
  <c r="C24"/>
  <c r="J23"/>
  <c r="I23"/>
  <c r="H23"/>
  <c r="G23"/>
  <c r="D23"/>
  <c r="C23"/>
  <c r="I22"/>
  <c r="J21"/>
  <c r="I21"/>
  <c r="H21"/>
  <c r="G21"/>
  <c r="F21"/>
  <c r="D21"/>
  <c r="C21"/>
  <c r="J20"/>
  <c r="I20"/>
  <c r="I19" s="1"/>
  <c r="I18" s="1"/>
  <c r="I17" s="1"/>
  <c r="I16" s="1"/>
  <c r="I15" s="1"/>
  <c r="I14" s="1"/>
  <c r="I13" s="1"/>
  <c r="I12" s="1"/>
  <c r="I11" s="1"/>
  <c r="I10" s="1"/>
  <c r="I151" s="1"/>
  <c r="H20"/>
  <c r="G20"/>
  <c r="F20"/>
  <c r="E20"/>
  <c r="D20"/>
  <c r="C20"/>
  <c r="C19" s="1"/>
  <c r="C18" s="1"/>
  <c r="C17" s="1"/>
  <c r="J19"/>
  <c r="G19"/>
  <c r="F19"/>
  <c r="E19"/>
  <c r="E18" s="1"/>
  <c r="E17" s="1"/>
  <c r="D19"/>
  <c r="D18" s="1"/>
  <c r="D17" s="1"/>
  <c r="J18"/>
  <c r="G18"/>
  <c r="G17" s="1"/>
  <c r="G16" s="1"/>
  <c r="G15" s="1"/>
  <c r="G14" s="1"/>
  <c r="G13" s="1"/>
  <c r="G12" s="1"/>
  <c r="G11" s="1"/>
  <c r="G10" s="1"/>
  <c r="G151" s="1"/>
  <c r="F18"/>
  <c r="J17"/>
  <c r="F17"/>
  <c r="J16"/>
  <c r="J15" s="1"/>
  <c r="J14" s="1"/>
  <c r="J13" s="1"/>
  <c r="J12" s="1"/>
  <c r="J11" s="1"/>
  <c r="J10" s="1"/>
  <c r="J151" s="1"/>
  <c r="D14"/>
  <c r="C14"/>
  <c r="D13"/>
  <c r="C13"/>
  <c r="D12"/>
  <c r="C12"/>
  <c r="D11"/>
  <c r="D10" s="1"/>
  <c r="C11"/>
  <c r="C10" s="1"/>
  <c r="P7"/>
  <c r="D31" l="1"/>
  <c r="D30" s="1"/>
  <c r="D22"/>
  <c r="AF33"/>
  <c r="AF32" s="1"/>
  <c r="J31"/>
  <c r="J30" s="1"/>
  <c r="J22"/>
  <c r="I90"/>
  <c r="I89"/>
  <c r="I88" s="1"/>
  <c r="I87" s="1"/>
  <c r="I86" s="1"/>
  <c r="I85" s="1"/>
  <c r="D16"/>
  <c r="D151" s="1"/>
  <c r="I97"/>
  <c r="I96" s="1"/>
  <c r="F90"/>
  <c r="F89"/>
  <c r="F88" s="1"/>
  <c r="F87" s="1"/>
  <c r="F86" s="1"/>
  <c r="F85" s="1"/>
  <c r="H31"/>
  <c r="H30" s="1"/>
  <c r="H22"/>
  <c r="G31"/>
  <c r="G30" s="1"/>
  <c r="G22"/>
  <c r="H90"/>
  <c r="H89"/>
  <c r="H88" s="1"/>
  <c r="H87" s="1"/>
  <c r="H86" s="1"/>
  <c r="H85" s="1"/>
  <c r="C28"/>
  <c r="C27"/>
  <c r="C26" s="1"/>
  <c r="C25" s="1"/>
  <c r="F31"/>
  <c r="F30" s="1"/>
  <c r="F22"/>
  <c r="J90"/>
  <c r="J89"/>
  <c r="J88" s="1"/>
  <c r="J87" s="1"/>
  <c r="J86" s="1"/>
  <c r="J85" s="1"/>
  <c r="J97"/>
  <c r="J96" s="1"/>
  <c r="C31"/>
  <c r="C30" s="1"/>
  <c r="C22"/>
  <c r="C16"/>
  <c r="C151" s="1"/>
  <c r="G90"/>
  <c r="G89"/>
  <c r="G88" s="1"/>
  <c r="G87" s="1"/>
  <c r="G86" s="1"/>
  <c r="G85" s="1"/>
  <c r="E53"/>
  <c r="H19"/>
  <c r="H18" s="1"/>
  <c r="H17" s="1"/>
  <c r="H16" s="1"/>
  <c r="H15" s="1"/>
  <c r="H14" s="1"/>
  <c r="H13" s="1"/>
  <c r="H12" s="1"/>
  <c r="H11" s="1"/>
  <c r="H10" s="1"/>
  <c r="H151" s="1"/>
  <c r="H28"/>
  <c r="D117"/>
  <c r="D116" s="1"/>
  <c r="D115" s="1"/>
  <c r="E148"/>
  <c r="E147" s="1"/>
  <c r="E146" s="1"/>
  <c r="E145" s="1"/>
  <c r="E108"/>
  <c r="E74"/>
  <c r="E130"/>
  <c r="E129" s="1"/>
  <c r="E128" s="1"/>
  <c r="E127" s="1"/>
  <c r="E77"/>
  <c r="E76" s="1"/>
  <c r="E75" s="1"/>
  <c r="E64"/>
  <c r="E73" l="1"/>
  <c r="E72"/>
  <c r="E71" s="1"/>
  <c r="E70" s="1"/>
  <c r="AF70" s="1"/>
  <c r="E62"/>
  <c r="E61" s="1"/>
  <c r="E60" s="1"/>
  <c r="E63"/>
  <c r="E34"/>
  <c r="E33" l="1"/>
  <c r="E32" s="1"/>
  <c r="E24"/>
  <c r="E31" l="1"/>
  <c r="E30" s="1"/>
  <c r="E22"/>
  <c r="E23"/>
  <c r="E21"/>
  <c r="E16" s="1"/>
  <c r="E15" s="1"/>
  <c r="E14" s="1"/>
  <c r="E13" s="1"/>
  <c r="E12" s="1"/>
  <c r="E11" s="1"/>
  <c r="E10" s="1"/>
  <c r="E151" s="1"/>
</calcChain>
</file>

<file path=xl/comments1.xml><?xml version="1.0" encoding="utf-8"?>
<comments xmlns="http://schemas.openxmlformats.org/spreadsheetml/2006/main">
  <authors>
    <author>sabinab</author>
  </authors>
  <commentList>
    <comment ref="C49" authorId="0">
      <text>
        <r>
          <rPr>
            <sz val="9"/>
            <color indexed="81"/>
            <rFont val="Tahoma"/>
            <family val="2"/>
            <charset val="238"/>
          </rPr>
          <t xml:space="preserve">525 din 2021
</t>
        </r>
      </text>
    </comment>
  </commentList>
</comments>
</file>

<file path=xl/sharedStrings.xml><?xml version="1.0" encoding="utf-8"?>
<sst xmlns="http://schemas.openxmlformats.org/spreadsheetml/2006/main" count="243" uniqueCount="82">
  <si>
    <t>JUDETUL ARGES</t>
  </si>
  <si>
    <t>ANEXA nr. 3</t>
  </si>
  <si>
    <t>DIRECTIA ECONOMICA</t>
  </si>
  <si>
    <t xml:space="preserve">SERVICIUL BUGET IMPOZITE TAXE SI VENITURI </t>
  </si>
  <si>
    <t xml:space="preserve">INFLUENTE  PRIVIND  BUGETUL CREDITULUI INTERN PE ANUL 2023
</t>
  </si>
  <si>
    <t>mii lei</t>
  </si>
  <si>
    <t xml:space="preserve">TOTAL CREDIT </t>
  </si>
  <si>
    <t>DENUMIRE 
INDICATOR</t>
  </si>
  <si>
    <t>COD 
INDICATOR</t>
  </si>
  <si>
    <t>Realizări 2021</t>
  </si>
  <si>
    <t>Executie preliminata 2022</t>
  </si>
  <si>
    <t>PROPUNERI 
AN 2023</t>
  </si>
  <si>
    <t>TRIM.</t>
  </si>
  <si>
    <t>ESTIMARI</t>
  </si>
  <si>
    <t>credit I</t>
  </si>
  <si>
    <t>Credit II</t>
  </si>
  <si>
    <t>Executie 2022</t>
  </si>
  <si>
    <t>Madalina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</si>
  <si>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</si>
  <si>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</si>
  <si>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</si>
  <si>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</si>
  <si>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</si>
  <si>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</si>
  <si>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</si>
  <si>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</si>
  <si>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</si>
  <si>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</si>
  <si>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</si>
  <si>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</si>
  <si>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</si>
  <si>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</si>
  <si>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</si>
  <si>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</si>
  <si>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</si>
  <si>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</si>
  <si>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</si>
  <si>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</si>
  <si>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</si>
  <si>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</si>
  <si>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</si>
  <si>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</si>
  <si>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</si>
  <si>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</si>
  <si>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</si>
  <si>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</si>
  <si>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</si>
  <si>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</si>
  <si>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</si>
  <si>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</si>
  <si>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AUTORITATI PUBLICE SI ACTIUNI 
EXTERNE</t>
  </si>
  <si>
    <t>51.07</t>
  </si>
  <si>
    <t>credit II</t>
  </si>
  <si>
    <t>TOTAL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</si>
  <si>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</si>
  <si>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</si>
  <si>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</si>
  <si>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</si>
  <si>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"Cresterea eficientei energetice a Spitalului de Recuperare Bradet"</t>
  </si>
  <si>
    <t>PROIECT "Cresterea eficientei energetice a Palatului Administrativ situat in  Pitesti Piata Vasile Milea nr. 1, judetul Arges"</t>
  </si>
  <si>
    <t>PROIECT "Extindere, modernizare si dotare spatii urgenta Spitalul de Pediatrie Pitesti"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</si>
  <si>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</si>
  <si>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</si>
  <si>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</si>
  <si>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PROIECT "Consolidarea infrastructurii medicale pentru a face față provocărilor ridicate de combaterea epidemiei de COVID-19 la Spitalul de Pneumoftiziologie Sf. Andrei Valea Iașului, Argeș"</t>
  </si>
  <si>
    <t>SANATATE</t>
  </si>
  <si>
    <t>66.07</t>
  </si>
  <si>
    <t>SPITALUL JUDETEAN DE URGENTA PITESTI</t>
  </si>
  <si>
    <t xml:space="preserve">Construire corp de cladire nou la Spitalul Judetean de Urgenta Pitesti </t>
  </si>
  <si>
    <t>TRANSPORTURI</t>
  </si>
  <si>
    <t>84.07</t>
  </si>
  <si>
    <t>TITLUL X  Proiecte cu finanțare din fonduri externe nerambursabile aferente cadrului financiar 2014-2020</t>
  </si>
  <si>
    <t>PROIECT "Modernizarea  DJ504 limita jud. Teleorman-Popesti-Izvoru-Recea-Cornatel-Vulpesti (DN 65A), km 110+700-136+695, L=25,995 km, com. Popesti, Izvoru, Recea, Buzoesti, jud. Arges" (FEDR)</t>
  </si>
  <si>
    <t xml:space="preserve">PROIECT "Modernizarea  DJ 503 limita judetului Dambovita-Slobozia-Rociu-Oarja-Catanele (DJ 702G-km 3+824), km 98+000-140+034 (42,034 km) in judetul Arges"  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</si>
  <si>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</si>
  <si>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Modernizare DJ 679D Malu-(DJ 679-km 38+940)-Coltu-Ungheni-Recea-Negrasi -Mozacu, km 7+940-14+940, L= 7km, comuna Ungheni, Judetul Arges</t>
  </si>
  <si>
    <t>Modernizare DJ 739 Barzesti-Negresti- Zgriptesti- Beleti, km 9+800-12+000, L= 2,2km, Judetul Arges</t>
  </si>
  <si>
    <t>Modernizare DJ 738 Poienari (DN 73- km 44+500)-Jugur-Draghici-Mihaesti(DC 11), km 10+200-13+600, L= 3,4 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</si>
  <si>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</si>
  <si>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</si>
  <si>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>DEFICIT</t>
  </si>
  <si>
    <t>99.07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</si>
</sst>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1">
    <xf numFmtId="0" fontId="0" fillId="0" borderId="0"/>
    <xf numFmtId="0" fontId="3" fillId="0" borderId="0"/>
    <xf numFmtId="0" fontId="10" fillId="0" borderId="0"/>
    <xf numFmtId="0" fontId="11" fillId="0" borderId="0"/>
    <xf numFmtId="0" fontId="17" fillId="0" borderId="0"/>
    <xf numFmtId="0" fontId="2" fillId="2" borderId="1" applyNumberFormat="0" applyAlignment="0" applyProtection="0"/>
    <xf numFmtId="0" fontId="11" fillId="0" borderId="0"/>
    <xf numFmtId="0" fontId="17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" fillId="0" borderId="0"/>
    <xf numFmtId="0" fontId="17" fillId="0" borderId="0"/>
  </cellStyleXfs>
  <cellXfs count="147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8" fillId="3" borderId="2" xfId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4" fontId="5" fillId="5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4" fontId="5" fillId="6" borderId="2" xfId="1" applyNumberFormat="1" applyFont="1" applyFill="1" applyBorder="1" applyAlignment="1">
      <alignment vertical="center"/>
    </xf>
    <xf numFmtId="0" fontId="4" fillId="5" borderId="2" xfId="1" applyFont="1" applyFill="1" applyBorder="1" applyAlignment="1">
      <alignment vertical="center"/>
    </xf>
    <xf numFmtId="0" fontId="5" fillId="5" borderId="2" xfId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horizontal="right" vertical="center"/>
    </xf>
    <xf numFmtId="4" fontId="8" fillId="5" borderId="2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4" fontId="9" fillId="3" borderId="0" xfId="1" applyNumberFormat="1" applyFont="1" applyFill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7" borderId="2" xfId="1" applyNumberFormat="1" applyFont="1" applyFill="1" applyBorder="1" applyAlignment="1">
      <alignment horizontal="right" vertical="center"/>
    </xf>
    <xf numFmtId="4" fontId="5" fillId="3" borderId="2" xfId="1" applyNumberFormat="1" applyFont="1" applyFill="1" applyBorder="1" applyAlignment="1">
      <alignment horizontal="right" vertical="center"/>
    </xf>
    <xf numFmtId="4" fontId="4" fillId="3" borderId="2" xfId="1" applyNumberFormat="1" applyFont="1" applyFill="1" applyBorder="1" applyAlignment="1">
      <alignment horizontal="right" vertical="center"/>
    </xf>
    <xf numFmtId="4" fontId="8" fillId="3" borderId="2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2" fillId="3" borderId="2" xfId="3" applyNumberFormat="1" applyFont="1" applyFill="1" applyBorder="1" applyAlignment="1">
      <alignment horizontal="center" vertical="center" wrapText="1"/>
    </xf>
    <xf numFmtId="49" fontId="13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4" fontId="8" fillId="0" borderId="2" xfId="1" applyNumberFormat="1" applyFont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8" borderId="2" xfId="1" applyFont="1" applyFill="1" applyBorder="1" applyAlignment="1">
      <alignment vertical="center" wrapText="1"/>
    </xf>
    <xf numFmtId="0" fontId="4" fillId="8" borderId="2" xfId="1" applyFont="1" applyFill="1" applyBorder="1" applyAlignment="1">
      <alignment horizontal="center" vertical="center"/>
    </xf>
    <xf numFmtId="4" fontId="4" fillId="8" borderId="2" xfId="1" applyNumberFormat="1" applyFont="1" applyFill="1" applyBorder="1" applyAlignment="1">
      <alignment horizontal="right" vertical="center"/>
    </xf>
    <xf numFmtId="4" fontId="8" fillId="8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4" fillId="9" borderId="2" xfId="1" applyFont="1" applyFill="1" applyBorder="1" applyAlignment="1">
      <alignment vertical="center" wrapText="1"/>
    </xf>
    <xf numFmtId="0" fontId="5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8" fillId="9" borderId="2" xfId="1" applyNumberFormat="1" applyFont="1" applyFill="1" applyBorder="1" applyAlignment="1">
      <alignment horizontal="right" vertical="center"/>
    </xf>
    <xf numFmtId="2" fontId="5" fillId="4" borderId="2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2" fontId="5" fillId="3" borderId="0" xfId="1" applyNumberFormat="1" applyFont="1" applyFill="1" applyAlignment="1">
      <alignment vertical="center"/>
    </xf>
    <xf numFmtId="2" fontId="5" fillId="3" borderId="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4" fontId="5" fillId="10" borderId="2" xfId="1" applyNumberFormat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vertical="center" wrapText="1"/>
    </xf>
    <xf numFmtId="2" fontId="5" fillId="11" borderId="2" xfId="1" applyNumberFormat="1" applyFont="1" applyFill="1" applyBorder="1" applyAlignment="1">
      <alignment horizontal="right" vertical="center"/>
    </xf>
    <xf numFmtId="4" fontId="5" fillId="11" borderId="2" xfId="1" applyNumberFormat="1" applyFont="1" applyFill="1" applyBorder="1" applyAlignment="1">
      <alignment horizontal="right" vertical="center"/>
    </xf>
    <xf numFmtId="2" fontId="7" fillId="3" borderId="0" xfId="1" applyNumberFormat="1" applyFont="1" applyFill="1" applyAlignment="1">
      <alignment vertical="center"/>
    </xf>
    <xf numFmtId="2" fontId="5" fillId="12" borderId="0" xfId="1" applyNumberFormat="1" applyFont="1" applyFill="1" applyAlignment="1">
      <alignment vertical="center"/>
    </xf>
    <xf numFmtId="0" fontId="5" fillId="12" borderId="2" xfId="1" applyFont="1" applyFill="1" applyBorder="1" applyAlignment="1">
      <alignment vertical="center"/>
    </xf>
    <xf numFmtId="0" fontId="5" fillId="5" borderId="0" xfId="1" applyFont="1" applyFill="1" applyAlignment="1">
      <alignment vertical="center"/>
    </xf>
    <xf numFmtId="0" fontId="14" fillId="9" borderId="2" xfId="0" applyFont="1" applyFill="1" applyBorder="1" applyAlignment="1">
      <alignment vertical="center" wrapText="1"/>
    </xf>
    <xf numFmtId="0" fontId="16" fillId="3" borderId="0" xfId="1" applyFont="1" applyFill="1" applyAlignment="1">
      <alignment vertical="center"/>
    </xf>
    <xf numFmtId="4" fontId="16" fillId="3" borderId="0" xfId="1" applyNumberFormat="1" applyFont="1" applyFill="1" applyAlignment="1">
      <alignment vertical="center"/>
    </xf>
    <xf numFmtId="0" fontId="5" fillId="10" borderId="2" xfId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2" fontId="4" fillId="3" borderId="0" xfId="1" applyNumberFormat="1" applyFont="1" applyFill="1" applyAlignment="1">
      <alignment vertical="center"/>
    </xf>
    <xf numFmtId="0" fontId="4" fillId="13" borderId="2" xfId="1" applyFont="1" applyFill="1" applyBorder="1" applyAlignment="1">
      <alignment horizontal="left" vertical="center"/>
    </xf>
    <xf numFmtId="0" fontId="4" fillId="13" borderId="2" xfId="1" applyFont="1" applyFill="1" applyBorder="1" applyAlignment="1">
      <alignment horizontal="center" vertical="center"/>
    </xf>
    <xf numFmtId="4" fontId="4" fillId="13" borderId="2" xfId="1" applyNumberFormat="1" applyFont="1" applyFill="1" applyBorder="1" applyAlignment="1">
      <alignment horizontal="center" vertical="center"/>
    </xf>
    <xf numFmtId="4" fontId="8" fillId="13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4" fillId="14" borderId="2" xfId="4" applyFont="1" applyFill="1" applyBorder="1" applyAlignment="1">
      <alignment wrapText="1"/>
    </xf>
    <xf numFmtId="49" fontId="13" fillId="14" borderId="2" xfId="3" applyNumberFormat="1" applyFont="1" applyFill="1" applyBorder="1" applyAlignment="1">
      <alignment horizontal="center" vertical="center" wrapText="1"/>
    </xf>
    <xf numFmtId="4" fontId="4" fillId="14" borderId="2" xfId="1" applyNumberFormat="1" applyFont="1" applyFill="1" applyBorder="1" applyAlignment="1">
      <alignment vertical="center"/>
    </xf>
    <xf numFmtId="4" fontId="8" fillId="14" borderId="2" xfId="1" applyNumberFormat="1" applyFont="1" applyFill="1" applyBorder="1" applyAlignment="1">
      <alignment vertical="center"/>
    </xf>
    <xf numFmtId="4" fontId="4" fillId="3" borderId="2" xfId="1" applyNumberFormat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vertical="center"/>
    </xf>
    <xf numFmtId="4" fontId="5" fillId="11" borderId="2" xfId="1" applyNumberFormat="1" applyFont="1" applyFill="1" applyBorder="1" applyAlignment="1">
      <alignment vertical="center"/>
    </xf>
    <xf numFmtId="0" fontId="4" fillId="13" borderId="2" xfId="1" applyFont="1" applyFill="1" applyBorder="1" applyAlignment="1">
      <alignment vertical="center"/>
    </xf>
    <xf numFmtId="4" fontId="4" fillId="13" borderId="2" xfId="1" applyNumberFormat="1" applyFont="1" applyFill="1" applyBorder="1" applyAlignment="1">
      <alignment vertical="center"/>
    </xf>
    <xf numFmtId="4" fontId="8" fillId="13" borderId="2" xfId="1" applyNumberFormat="1" applyFont="1" applyFill="1" applyBorder="1" applyAlignment="1">
      <alignment vertical="center"/>
    </xf>
    <xf numFmtId="0" fontId="4" fillId="10" borderId="2" xfId="2" applyFont="1" applyFill="1" applyBorder="1" applyAlignment="1">
      <alignment horizontal="left" vertical="center" wrapText="1"/>
    </xf>
    <xf numFmtId="0" fontId="4" fillId="10" borderId="2" xfId="2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4" fontId="8" fillId="10" borderId="2" xfId="1" applyNumberFormat="1" applyFont="1" applyFill="1" applyBorder="1" applyAlignment="1">
      <alignment vertical="center"/>
    </xf>
    <xf numFmtId="4" fontId="6" fillId="10" borderId="2" xfId="1" applyNumberFormat="1" applyFont="1" applyFill="1" applyBorder="1" applyAlignment="1">
      <alignment vertical="center"/>
    </xf>
    <xf numFmtId="0" fontId="5" fillId="10" borderId="2" xfId="2" applyFont="1" applyFill="1" applyBorder="1" applyAlignment="1">
      <alignment horizontal="left" vertical="center" wrapText="1"/>
    </xf>
    <xf numFmtId="0" fontId="5" fillId="10" borderId="2" xfId="2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vertical="center" wrapText="1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vertical="center"/>
    </xf>
    <xf numFmtId="4" fontId="8" fillId="9" borderId="2" xfId="1" applyNumberFormat="1" applyFont="1" applyFill="1" applyBorder="1" applyAlignment="1">
      <alignment vertical="center"/>
    </xf>
    <xf numFmtId="0" fontId="6" fillId="3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/>
    </xf>
    <xf numFmtId="4" fontId="6" fillId="11" borderId="2" xfId="1" applyNumberFormat="1" applyFont="1" applyFill="1" applyBorder="1" applyAlignment="1">
      <alignment horizontal="right" vertical="center"/>
    </xf>
    <xf numFmtId="0" fontId="4" fillId="9" borderId="2" xfId="1" applyFont="1" applyFill="1" applyBorder="1" applyAlignment="1">
      <alignment vertical="center" wrapText="1"/>
    </xf>
    <xf numFmtId="4" fontId="8" fillId="3" borderId="2" xfId="1" applyNumberFormat="1" applyFont="1" applyFill="1" applyBorder="1" applyAlignment="1">
      <alignment horizontal="center" vertical="center"/>
    </xf>
    <xf numFmtId="2" fontId="5" fillId="11" borderId="2" xfId="2" applyNumberFormat="1" applyFont="1" applyFill="1" applyBorder="1" applyAlignment="1">
      <alignment horizontal="right" vertical="center" wrapText="1"/>
    </xf>
    <xf numFmtId="0" fontId="4" fillId="10" borderId="2" xfId="1" applyFont="1" applyFill="1" applyBorder="1" applyAlignment="1">
      <alignment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4" fontId="8" fillId="10" borderId="2" xfId="1" applyNumberFormat="1" applyFont="1" applyFill="1" applyBorder="1" applyAlignment="1">
      <alignment horizontal="right" vertical="center"/>
    </xf>
  </cellXfs>
  <cellStyles count="21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6" xfId="18"/>
    <cellStyle name="Normal 7" xfId="19"/>
    <cellStyle name="Normal 8" xfId="20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STITII%202023\BUGET%202023\CREDIT%202023\Anexa%20sedinta%2023.02.2023%20-%20CREDIT%20INTERN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exa credit 23,02,2023"/>
      <sheetName val="macheta la 23.02.23"/>
      <sheetName val="Influente 23,02,23 (2)"/>
      <sheetName val="Influente 23,02,23"/>
      <sheetName val="Anexa credit 31,01,2023"/>
      <sheetName val="macheta la 31.01.2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54"/>
  <sheetViews>
    <sheetView tabSelected="1" zoomScaleNormal="100" workbookViewId="0">
      <pane ySplit="9" topLeftCell="A75" activePane="bottomLeft" state="frozen"/>
      <selection activeCell="D19" sqref="D19"/>
      <selection pane="bottomLeft" activeCell="AK79" sqref="AK79"/>
    </sheetView>
  </sheetViews>
  <sheetFormatPr defaultRowHeight="15.75"/>
  <cols>
    <col min="1" max="1" width="45.28515625" style="3" customWidth="1"/>
    <col min="2" max="2" width="13.5703125" style="2" customWidth="1"/>
    <col min="3" max="3" width="12.7109375" style="2" hidden="1" customWidth="1"/>
    <col min="4" max="4" width="14" style="2" hidden="1" customWidth="1"/>
    <col min="5" max="5" width="15" style="3" customWidth="1"/>
    <col min="6" max="6" width="11.85546875" style="4" hidden="1" customWidth="1"/>
    <col min="7" max="7" width="11" style="4" hidden="1" customWidth="1"/>
    <col min="8" max="8" width="13.28515625" style="4" customWidth="1"/>
    <col min="9" max="9" width="13" style="6" hidden="1" customWidth="1"/>
    <col min="10" max="10" width="12.5703125" style="3" hidden="1" customWidth="1"/>
    <col min="11" max="12" width="9.140625" style="7" hidden="1" customWidth="1"/>
    <col min="13" max="13" width="8.5703125" style="7" hidden="1" customWidth="1"/>
    <col min="14" max="14" width="9.5703125" style="7" hidden="1" customWidth="1"/>
    <col min="15" max="15" width="18.7109375" style="7" hidden="1" customWidth="1"/>
    <col min="16" max="16" width="14.7109375" style="7" hidden="1" customWidth="1"/>
    <col min="17" max="17" width="13.7109375" style="7" hidden="1" customWidth="1"/>
    <col min="18" max="18" width="14.5703125" style="7" hidden="1" customWidth="1"/>
    <col min="19" max="19" width="9.140625" style="7" hidden="1" customWidth="1"/>
    <col min="20" max="20" width="42.7109375" style="7" hidden="1" customWidth="1"/>
    <col min="21" max="21" width="9.140625" style="7" customWidth="1"/>
    <col min="22" max="29" width="9.140625" style="7" hidden="1" customWidth="1"/>
    <col min="30" max="30" width="10.140625" style="7" hidden="1" customWidth="1"/>
    <col min="31" max="31" width="9.140625" style="7" hidden="1" customWidth="1"/>
    <col min="32" max="32" width="13.140625" style="7" hidden="1" customWidth="1"/>
    <col min="33" max="35" width="0" style="7" hidden="1" customWidth="1"/>
    <col min="36" max="36" width="9.85546875" style="7" bestFit="1" customWidth="1"/>
    <col min="37" max="37" width="11.28515625" style="8" bestFit="1" customWidth="1"/>
    <col min="38" max="38" width="15.42578125" style="8" customWidth="1"/>
    <col min="39" max="39" width="15.5703125" style="8" customWidth="1"/>
    <col min="40" max="40" width="10.140625" style="9" customWidth="1"/>
    <col min="41" max="50" width="9.140625" style="7"/>
    <col min="51" max="16384" width="9.140625" style="3"/>
  </cols>
  <sheetData>
    <row r="1" spans="1:50">
      <c r="A1" s="1" t="s">
        <v>0</v>
      </c>
      <c r="H1" s="5" t="s">
        <v>1</v>
      </c>
    </row>
    <row r="2" spans="1:50">
      <c r="A2" s="1" t="s">
        <v>2</v>
      </c>
      <c r="I2" s="10"/>
      <c r="J2" s="10"/>
    </row>
    <row r="3" spans="1:50">
      <c r="A3" s="1" t="s">
        <v>3</v>
      </c>
    </row>
    <row r="5" spans="1:50" ht="46.5" customHeight="1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</row>
    <row r="7" spans="1:50">
      <c r="E7" s="12"/>
      <c r="H7" s="3" t="s">
        <v>5</v>
      </c>
      <c r="O7" s="13" t="s">
        <v>6</v>
      </c>
      <c r="P7" s="14">
        <f>O9+P9</f>
        <v>173026</v>
      </c>
    </row>
    <row r="8" spans="1:50" s="22" customFormat="1" ht="31.5" customHeight="1">
      <c r="A8" s="15" t="s">
        <v>7</v>
      </c>
      <c r="B8" s="15" t="s">
        <v>8</v>
      </c>
      <c r="C8" s="16" t="s">
        <v>9</v>
      </c>
      <c r="D8" s="16" t="s">
        <v>10</v>
      </c>
      <c r="E8" s="16" t="s">
        <v>11</v>
      </c>
      <c r="F8" s="17" t="s">
        <v>12</v>
      </c>
      <c r="G8" s="17" t="s">
        <v>12</v>
      </c>
      <c r="H8" s="17" t="s">
        <v>12</v>
      </c>
      <c r="I8" s="17" t="s">
        <v>12</v>
      </c>
      <c r="J8" s="18" t="s">
        <v>13</v>
      </c>
      <c r="K8" s="19"/>
      <c r="L8" s="19"/>
      <c r="M8" s="7"/>
      <c r="N8" s="19"/>
      <c r="O8" s="20" t="s">
        <v>14</v>
      </c>
      <c r="P8" s="20" t="s">
        <v>15</v>
      </c>
      <c r="Q8" s="21" t="s">
        <v>16</v>
      </c>
      <c r="R8" s="21" t="s">
        <v>16</v>
      </c>
      <c r="S8" s="21" t="s">
        <v>17</v>
      </c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23"/>
      <c r="AO8" s="19"/>
      <c r="AP8" s="19"/>
      <c r="AQ8" s="19"/>
      <c r="AR8" s="19"/>
      <c r="AS8" s="19"/>
      <c r="AT8" s="19"/>
      <c r="AU8" s="19"/>
      <c r="AV8" s="19"/>
      <c r="AW8" s="19"/>
      <c r="AX8" s="19"/>
    </row>
    <row r="9" spans="1:50">
      <c r="A9" s="15"/>
      <c r="B9" s="15"/>
      <c r="C9" s="24"/>
      <c r="D9" s="24"/>
      <c r="E9" s="24"/>
      <c r="F9" s="17" t="s">
        <v>18</v>
      </c>
      <c r="G9" s="17" t="s">
        <v>19</v>
      </c>
      <c r="H9" s="17" t="s">
        <v>20</v>
      </c>
      <c r="I9" s="17" t="s">
        <v>21</v>
      </c>
      <c r="J9" s="18">
        <v>2024</v>
      </c>
      <c r="O9" s="25">
        <v>43227</v>
      </c>
      <c r="P9" s="25">
        <v>129799</v>
      </c>
      <c r="R9" s="21">
        <v>13840.222</v>
      </c>
    </row>
    <row r="10" spans="1:50" ht="21" hidden="1" customHeight="1">
      <c r="A10" s="26" t="s">
        <v>22</v>
      </c>
      <c r="B10" s="27"/>
      <c r="C10" s="28">
        <f t="shared" ref="C10:J14" si="0">C11</f>
        <v>0</v>
      </c>
      <c r="D10" s="28">
        <f t="shared" si="0"/>
        <v>19522</v>
      </c>
      <c r="E10" s="28">
        <f t="shared" si="0"/>
        <v>0</v>
      </c>
      <c r="F10" s="29">
        <f t="shared" si="0"/>
        <v>0</v>
      </c>
      <c r="G10" s="29">
        <f t="shared" si="0"/>
        <v>0</v>
      </c>
      <c r="H10" s="29">
        <f t="shared" si="0"/>
        <v>0</v>
      </c>
      <c r="I10" s="29">
        <f t="shared" si="0"/>
        <v>0</v>
      </c>
      <c r="J10" s="28">
        <f t="shared" si="0"/>
        <v>0</v>
      </c>
      <c r="O10" s="30"/>
      <c r="AK10" s="31"/>
    </row>
    <row r="11" spans="1:50" ht="21" hidden="1" customHeight="1">
      <c r="A11" s="32" t="s">
        <v>23</v>
      </c>
      <c r="B11" s="33"/>
      <c r="C11" s="34">
        <f t="shared" si="0"/>
        <v>0</v>
      </c>
      <c r="D11" s="34">
        <f t="shared" si="0"/>
        <v>19522</v>
      </c>
      <c r="E11" s="34">
        <f t="shared" si="0"/>
        <v>0</v>
      </c>
      <c r="F11" s="35">
        <f t="shared" si="0"/>
        <v>0</v>
      </c>
      <c r="G11" s="35">
        <f t="shared" si="0"/>
        <v>0</v>
      </c>
      <c r="H11" s="35">
        <f t="shared" si="0"/>
        <v>0</v>
      </c>
      <c r="I11" s="35">
        <f t="shared" si="0"/>
        <v>0</v>
      </c>
      <c r="J11" s="34">
        <f t="shared" si="0"/>
        <v>0</v>
      </c>
    </row>
    <row r="12" spans="1:50" s="37" customFormat="1" ht="21" hidden="1" customHeight="1">
      <c r="A12" s="32" t="s">
        <v>24</v>
      </c>
      <c r="B12" s="18" t="s">
        <v>25</v>
      </c>
      <c r="C12" s="34">
        <f t="shared" si="0"/>
        <v>0</v>
      </c>
      <c r="D12" s="34">
        <f t="shared" si="0"/>
        <v>19522</v>
      </c>
      <c r="E12" s="34">
        <f t="shared" si="0"/>
        <v>0</v>
      </c>
      <c r="F12" s="35">
        <f t="shared" si="0"/>
        <v>0</v>
      </c>
      <c r="G12" s="35">
        <f t="shared" si="0"/>
        <v>0</v>
      </c>
      <c r="H12" s="35">
        <f t="shared" si="0"/>
        <v>0</v>
      </c>
      <c r="I12" s="35">
        <f t="shared" si="0"/>
        <v>0</v>
      </c>
      <c r="J12" s="34">
        <f t="shared" si="0"/>
        <v>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19"/>
      <c r="AL12" s="19"/>
      <c r="AM12" s="19"/>
      <c r="AN12" s="9"/>
      <c r="AO12" s="36"/>
      <c r="AP12" s="36"/>
      <c r="AQ12" s="36"/>
      <c r="AR12" s="36"/>
      <c r="AS12" s="36"/>
      <c r="AT12" s="36"/>
      <c r="AU12" s="36"/>
      <c r="AV12" s="36"/>
      <c r="AW12" s="36"/>
      <c r="AX12" s="36"/>
    </row>
    <row r="13" spans="1:50" ht="21" hidden="1" customHeight="1">
      <c r="A13" s="38" t="s">
        <v>26</v>
      </c>
      <c r="B13" s="33" t="s">
        <v>27</v>
      </c>
      <c r="C13" s="39">
        <f t="shared" si="0"/>
        <v>0</v>
      </c>
      <c r="D13" s="39">
        <f t="shared" si="0"/>
        <v>19522</v>
      </c>
      <c r="E13" s="39">
        <f t="shared" si="0"/>
        <v>0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39">
        <f t="shared" si="0"/>
        <v>0</v>
      </c>
    </row>
    <row r="14" spans="1:50" ht="21" hidden="1" customHeight="1">
      <c r="A14" s="41" t="s">
        <v>28</v>
      </c>
      <c r="B14" s="33" t="s">
        <v>29</v>
      </c>
      <c r="C14" s="39">
        <f t="shared" si="0"/>
        <v>0</v>
      </c>
      <c r="D14" s="39">
        <f t="shared" si="0"/>
        <v>19522</v>
      </c>
      <c r="E14" s="39">
        <f t="shared" si="0"/>
        <v>0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39">
        <f t="shared" si="0"/>
        <v>0</v>
      </c>
    </row>
    <row r="15" spans="1:50" ht="21" hidden="1" customHeight="1">
      <c r="A15" s="42" t="s">
        <v>28</v>
      </c>
      <c r="B15" s="33" t="s">
        <v>30</v>
      </c>
      <c r="C15" s="43">
        <v>0</v>
      </c>
      <c r="D15" s="44">
        <v>19522</v>
      </c>
      <c r="E15" s="45">
        <f>E20+E16+E24</f>
        <v>0</v>
      </c>
      <c r="F15" s="46">
        <f t="shared" ref="F15:H16" si="1">F20+F16+F24</f>
        <v>0</v>
      </c>
      <c r="G15" s="46">
        <f t="shared" si="1"/>
        <v>0</v>
      </c>
      <c r="H15" s="46">
        <f t="shared" si="1"/>
        <v>0</v>
      </c>
      <c r="I15" s="46">
        <f>I20+I16+I24</f>
        <v>0</v>
      </c>
      <c r="J15" s="45">
        <f t="shared" ref="J15:J16" si="2">J20+J16+J24</f>
        <v>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AJ15" s="30"/>
    </row>
    <row r="16" spans="1:50" s="36" customFormat="1" ht="23.25" customHeight="1">
      <c r="A16" s="47" t="s">
        <v>31</v>
      </c>
      <c r="B16" s="48"/>
      <c r="C16" s="45">
        <f>C21+C17+C25</f>
        <v>0</v>
      </c>
      <c r="D16" s="45">
        <f>D21+D17+D25</f>
        <v>19522</v>
      </c>
      <c r="E16" s="45">
        <f>E21+E17+E25</f>
        <v>0</v>
      </c>
      <c r="F16" s="46">
        <f t="shared" si="1"/>
        <v>0</v>
      </c>
      <c r="G16" s="46">
        <f t="shared" si="1"/>
        <v>0</v>
      </c>
      <c r="H16" s="46">
        <f t="shared" si="1"/>
        <v>0</v>
      </c>
      <c r="I16" s="46">
        <f>I21+I17+I25</f>
        <v>0</v>
      </c>
      <c r="J16" s="45">
        <f t="shared" si="2"/>
        <v>0</v>
      </c>
      <c r="S16" s="49"/>
      <c r="AJ16" s="49"/>
      <c r="AK16" s="50"/>
      <c r="AL16" s="50"/>
      <c r="AM16" s="50"/>
      <c r="AN16" s="51"/>
    </row>
    <row r="17" spans="1:50" s="36" customFormat="1" ht="23.25" customHeight="1">
      <c r="A17" s="47" t="s">
        <v>23</v>
      </c>
      <c r="B17" s="52"/>
      <c r="C17" s="53">
        <f t="shared" ref="C17:J19" si="3">C18</f>
        <v>0</v>
      </c>
      <c r="D17" s="53">
        <f t="shared" si="3"/>
        <v>5684</v>
      </c>
      <c r="E17" s="53">
        <f t="shared" si="3"/>
        <v>0</v>
      </c>
      <c r="F17" s="54">
        <f t="shared" si="3"/>
        <v>0</v>
      </c>
      <c r="G17" s="54">
        <f t="shared" si="3"/>
        <v>0</v>
      </c>
      <c r="H17" s="54">
        <f t="shared" si="3"/>
        <v>0</v>
      </c>
      <c r="I17" s="54">
        <f t="shared" si="3"/>
        <v>0</v>
      </c>
      <c r="J17" s="53">
        <f t="shared" si="3"/>
        <v>0</v>
      </c>
      <c r="O17" s="49"/>
      <c r="AK17" s="19"/>
      <c r="AL17" s="19"/>
      <c r="AM17" s="19"/>
      <c r="AN17" s="9"/>
    </row>
    <row r="18" spans="1:50" s="36" customFormat="1" ht="47.25" hidden="1">
      <c r="A18" s="55" t="s">
        <v>32</v>
      </c>
      <c r="B18" s="18" t="s">
        <v>33</v>
      </c>
      <c r="C18" s="53">
        <f t="shared" si="3"/>
        <v>0</v>
      </c>
      <c r="D18" s="53">
        <f t="shared" si="3"/>
        <v>5684</v>
      </c>
      <c r="E18" s="53">
        <f t="shared" si="3"/>
        <v>0</v>
      </c>
      <c r="F18" s="54">
        <f t="shared" si="3"/>
        <v>0</v>
      </c>
      <c r="G18" s="54">
        <f t="shared" si="3"/>
        <v>0</v>
      </c>
      <c r="H18" s="54">
        <f t="shared" si="3"/>
        <v>0</v>
      </c>
      <c r="I18" s="54">
        <f t="shared" si="3"/>
        <v>0</v>
      </c>
      <c r="J18" s="53">
        <f t="shared" si="3"/>
        <v>0</v>
      </c>
      <c r="O18" s="49"/>
      <c r="AK18" s="19"/>
      <c r="AL18" s="19"/>
      <c r="AM18" s="19"/>
      <c r="AN18" s="9"/>
    </row>
    <row r="19" spans="1:50" s="36" customFormat="1" ht="47.25" hidden="1">
      <c r="A19" s="56" t="s">
        <v>34</v>
      </c>
      <c r="B19" s="57" t="s">
        <v>35</v>
      </c>
      <c r="C19" s="53">
        <f t="shared" si="3"/>
        <v>0</v>
      </c>
      <c r="D19" s="53">
        <f t="shared" si="3"/>
        <v>5684</v>
      </c>
      <c r="E19" s="53">
        <f t="shared" si="3"/>
        <v>0</v>
      </c>
      <c r="F19" s="54">
        <f t="shared" si="3"/>
        <v>0</v>
      </c>
      <c r="G19" s="54">
        <f t="shared" si="3"/>
        <v>0</v>
      </c>
      <c r="H19" s="54">
        <f t="shared" si="3"/>
        <v>0</v>
      </c>
      <c r="I19" s="54">
        <f t="shared" si="3"/>
        <v>0</v>
      </c>
      <c r="J19" s="53">
        <f t="shared" si="3"/>
        <v>0</v>
      </c>
      <c r="O19" s="49"/>
      <c r="AK19" s="19"/>
      <c r="AL19" s="19"/>
      <c r="AM19" s="19"/>
      <c r="AN19" s="9"/>
    </row>
    <row r="20" spans="1:50" s="36" customFormat="1" ht="31.5" hidden="1">
      <c r="A20" s="56" t="s">
        <v>36</v>
      </c>
      <c r="B20" s="58" t="s">
        <v>37</v>
      </c>
      <c r="C20" s="53">
        <f>C95</f>
        <v>0</v>
      </c>
      <c r="D20" s="53">
        <f>D95</f>
        <v>5684</v>
      </c>
      <c r="E20" s="53">
        <f>E95</f>
        <v>0</v>
      </c>
      <c r="F20" s="54">
        <f t="shared" ref="F20:J20" si="4">F95</f>
        <v>0</v>
      </c>
      <c r="G20" s="54">
        <f t="shared" si="4"/>
        <v>0</v>
      </c>
      <c r="H20" s="54">
        <f t="shared" si="4"/>
        <v>0</v>
      </c>
      <c r="I20" s="54">
        <f t="shared" si="4"/>
        <v>0</v>
      </c>
      <c r="J20" s="53">
        <f t="shared" si="4"/>
        <v>0</v>
      </c>
      <c r="AK20" s="19"/>
      <c r="AL20" s="19"/>
      <c r="AM20" s="19"/>
      <c r="AN20" s="9"/>
    </row>
    <row r="21" spans="1:50" ht="23.25" customHeight="1">
      <c r="A21" s="32" t="s">
        <v>23</v>
      </c>
      <c r="B21" s="33"/>
      <c r="C21" s="34">
        <f>C24</f>
        <v>0</v>
      </c>
      <c r="D21" s="34">
        <f>D24</f>
        <v>13838</v>
      </c>
      <c r="E21" s="34">
        <f>E24</f>
        <v>0</v>
      </c>
      <c r="F21" s="35">
        <f t="shared" ref="F21:J21" si="5">F24</f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4">
        <f t="shared" si="5"/>
        <v>0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50" ht="47.25">
      <c r="A22" s="59" t="s">
        <v>38</v>
      </c>
      <c r="B22" s="18">
        <v>58</v>
      </c>
      <c r="C22" s="34">
        <f>C32+C98</f>
        <v>0</v>
      </c>
      <c r="D22" s="34">
        <f>D32+D98</f>
        <v>13838</v>
      </c>
      <c r="E22" s="34">
        <f>E32+E98</f>
        <v>0</v>
      </c>
      <c r="F22" s="35">
        <f t="shared" ref="F22:H22" si="6">F32+F98</f>
        <v>0</v>
      </c>
      <c r="G22" s="35">
        <f t="shared" si="6"/>
        <v>0</v>
      </c>
      <c r="H22" s="35">
        <f t="shared" si="6"/>
        <v>0</v>
      </c>
      <c r="I22" s="35">
        <f>I32+I98</f>
        <v>0</v>
      </c>
      <c r="J22" s="34">
        <f>J32+J98</f>
        <v>0</v>
      </c>
    </row>
    <row r="23" spans="1:50" ht="31.5">
      <c r="A23" s="60" t="s">
        <v>39</v>
      </c>
      <c r="B23" s="61" t="s">
        <v>40</v>
      </c>
      <c r="C23" s="39">
        <f>C24</f>
        <v>0</v>
      </c>
      <c r="D23" s="39">
        <f>D24</f>
        <v>13838</v>
      </c>
      <c r="E23" s="39">
        <f>E24</f>
        <v>0</v>
      </c>
      <c r="F23" s="40">
        <f t="shared" ref="F23:J23" si="7">F24</f>
        <v>0</v>
      </c>
      <c r="G23" s="40">
        <f t="shared" si="7"/>
        <v>0</v>
      </c>
      <c r="H23" s="40">
        <f t="shared" si="7"/>
        <v>0</v>
      </c>
      <c r="I23" s="40">
        <f t="shared" si="7"/>
        <v>0</v>
      </c>
      <c r="J23" s="39">
        <f t="shared" si="7"/>
        <v>0</v>
      </c>
    </row>
    <row r="24" spans="1:50">
      <c r="A24" s="62" t="s">
        <v>41</v>
      </c>
      <c r="B24" s="61" t="s">
        <v>42</v>
      </c>
      <c r="C24" s="39">
        <f>C34+C100</f>
        <v>0</v>
      </c>
      <c r="D24" s="44">
        <f>D34+D100</f>
        <v>13838</v>
      </c>
      <c r="E24" s="39">
        <f>E34+E100</f>
        <v>0</v>
      </c>
      <c r="F24" s="40">
        <f t="shared" ref="F24:H24" si="8">F34+F100</f>
        <v>0</v>
      </c>
      <c r="G24" s="40">
        <f t="shared" si="8"/>
        <v>0</v>
      </c>
      <c r="H24" s="40">
        <f t="shared" si="8"/>
        <v>0</v>
      </c>
      <c r="I24" s="40">
        <f>I34+I100</f>
        <v>0</v>
      </c>
      <c r="J24" s="39">
        <f>J34+J100</f>
        <v>0</v>
      </c>
    </row>
    <row r="25" spans="1:50" s="37" customFormat="1" hidden="1">
      <c r="A25" s="32" t="s">
        <v>23</v>
      </c>
      <c r="B25" s="63"/>
      <c r="C25" s="64">
        <f t="shared" ref="C25:J26" si="9">C26</f>
        <v>0</v>
      </c>
      <c r="D25" s="64">
        <f t="shared" si="9"/>
        <v>0</v>
      </c>
      <c r="E25" s="64">
        <f t="shared" si="9"/>
        <v>0</v>
      </c>
      <c r="F25" s="65">
        <f t="shared" si="9"/>
        <v>0</v>
      </c>
      <c r="G25" s="65">
        <f t="shared" si="9"/>
        <v>0</v>
      </c>
      <c r="H25" s="65">
        <f t="shared" si="9"/>
        <v>0</v>
      </c>
      <c r="I25" s="65">
        <f t="shared" si="9"/>
        <v>0</v>
      </c>
      <c r="J25" s="64">
        <f t="shared" si="9"/>
        <v>0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19"/>
      <c r="AL25" s="19"/>
      <c r="AM25" s="19"/>
      <c r="AN25" s="9"/>
      <c r="AO25" s="36"/>
      <c r="AP25" s="36"/>
      <c r="AQ25" s="36"/>
      <c r="AR25" s="36"/>
      <c r="AS25" s="36"/>
      <c r="AT25" s="36"/>
      <c r="AU25" s="36"/>
      <c r="AV25" s="36"/>
      <c r="AW25" s="36"/>
      <c r="AX25" s="36"/>
    </row>
    <row r="26" spans="1:50" ht="31.5" hidden="1">
      <c r="A26" s="66" t="s">
        <v>43</v>
      </c>
      <c r="B26" s="67" t="s">
        <v>44</v>
      </c>
      <c r="C26" s="68">
        <f t="shared" si="9"/>
        <v>0</v>
      </c>
      <c r="D26" s="68">
        <f t="shared" si="9"/>
        <v>0</v>
      </c>
      <c r="E26" s="68">
        <f t="shared" si="9"/>
        <v>0</v>
      </c>
      <c r="F26" s="69">
        <f t="shared" si="9"/>
        <v>0</v>
      </c>
      <c r="G26" s="69">
        <f t="shared" si="9"/>
        <v>0</v>
      </c>
      <c r="H26" s="69">
        <f t="shared" si="9"/>
        <v>0</v>
      </c>
      <c r="I26" s="69">
        <f t="shared" si="9"/>
        <v>0</v>
      </c>
      <c r="J26" s="68">
        <f t="shared" si="9"/>
        <v>0</v>
      </c>
      <c r="AL26" s="19"/>
    </row>
    <row r="27" spans="1:50" ht="31.5" hidden="1">
      <c r="A27" s="66" t="s">
        <v>45</v>
      </c>
      <c r="B27" s="67">
        <v>71</v>
      </c>
      <c r="C27" s="68">
        <f>C29</f>
        <v>0</v>
      </c>
      <c r="D27" s="68">
        <f>D29</f>
        <v>0</v>
      </c>
      <c r="E27" s="68">
        <f>E29</f>
        <v>0</v>
      </c>
      <c r="F27" s="69">
        <f t="shared" ref="F27:J27" si="10">F29</f>
        <v>0</v>
      </c>
      <c r="G27" s="69">
        <f t="shared" si="10"/>
        <v>0</v>
      </c>
      <c r="H27" s="69">
        <f t="shared" si="10"/>
        <v>0</v>
      </c>
      <c r="I27" s="69">
        <f t="shared" si="10"/>
        <v>0</v>
      </c>
      <c r="J27" s="68">
        <f t="shared" si="10"/>
        <v>0</v>
      </c>
      <c r="AL27" s="19"/>
    </row>
    <row r="28" spans="1:50" ht="31.5" hidden="1">
      <c r="A28" s="70" t="s">
        <v>46</v>
      </c>
      <c r="B28" s="67" t="s">
        <v>47</v>
      </c>
      <c r="C28" s="68">
        <f>C29</f>
        <v>0</v>
      </c>
      <c r="D28" s="68">
        <f>D29</f>
        <v>0</v>
      </c>
      <c r="E28" s="68">
        <f>E29</f>
        <v>0</v>
      </c>
      <c r="F28" s="69">
        <f t="shared" ref="F28:J28" si="11">F29</f>
        <v>0</v>
      </c>
      <c r="G28" s="69">
        <f t="shared" si="11"/>
        <v>0</v>
      </c>
      <c r="H28" s="69">
        <f t="shared" si="11"/>
        <v>0</v>
      </c>
      <c r="I28" s="69">
        <f t="shared" si="11"/>
        <v>0</v>
      </c>
      <c r="J28" s="68">
        <f t="shared" si="11"/>
        <v>0</v>
      </c>
    </row>
    <row r="29" spans="1:50" hidden="1">
      <c r="A29" s="70" t="s">
        <v>48</v>
      </c>
      <c r="B29" s="67" t="s">
        <v>49</v>
      </c>
      <c r="C29" s="71">
        <f>G29</f>
        <v>0</v>
      </c>
      <c r="D29" s="72">
        <f t="shared" ref="D29:H29" si="12">D104</f>
        <v>0</v>
      </c>
      <c r="E29" s="72">
        <f t="shared" si="12"/>
        <v>0</v>
      </c>
      <c r="F29" s="73">
        <f t="shared" si="12"/>
        <v>0</v>
      </c>
      <c r="G29" s="73">
        <f t="shared" si="12"/>
        <v>0</v>
      </c>
      <c r="H29" s="73">
        <f t="shared" si="12"/>
        <v>0</v>
      </c>
      <c r="I29" s="73">
        <f>I104</f>
        <v>0</v>
      </c>
      <c r="J29" s="72">
        <f>J104</f>
        <v>0</v>
      </c>
    </row>
    <row r="30" spans="1:50" ht="31.5">
      <c r="A30" s="74" t="s">
        <v>50</v>
      </c>
      <c r="B30" s="75" t="s">
        <v>51</v>
      </c>
      <c r="C30" s="76">
        <f t="shared" ref="C30:J33" si="13">C31</f>
        <v>0</v>
      </c>
      <c r="D30" s="76">
        <f t="shared" si="13"/>
        <v>9673</v>
      </c>
      <c r="E30" s="76">
        <f t="shared" si="13"/>
        <v>6416.15</v>
      </c>
      <c r="F30" s="77">
        <f t="shared" si="13"/>
        <v>0</v>
      </c>
      <c r="G30" s="77">
        <f t="shared" si="13"/>
        <v>0</v>
      </c>
      <c r="H30" s="77">
        <f t="shared" si="13"/>
        <v>6416.15</v>
      </c>
      <c r="I30" s="77">
        <f t="shared" si="13"/>
        <v>0</v>
      </c>
      <c r="J30" s="76">
        <f t="shared" si="13"/>
        <v>0</v>
      </c>
    </row>
    <row r="31" spans="1:50">
      <c r="A31" s="32" t="s">
        <v>23</v>
      </c>
      <c r="B31" s="33"/>
      <c r="C31" s="34">
        <f t="shared" si="13"/>
        <v>0</v>
      </c>
      <c r="D31" s="34">
        <f t="shared" si="13"/>
        <v>9673</v>
      </c>
      <c r="E31" s="34">
        <f t="shared" si="13"/>
        <v>6416.15</v>
      </c>
      <c r="F31" s="35">
        <f t="shared" si="13"/>
        <v>0</v>
      </c>
      <c r="G31" s="35">
        <f t="shared" si="13"/>
        <v>0</v>
      </c>
      <c r="H31" s="35">
        <f t="shared" si="13"/>
        <v>6416.15</v>
      </c>
      <c r="I31" s="35">
        <f t="shared" si="13"/>
        <v>0</v>
      </c>
      <c r="J31" s="34">
        <f t="shared" si="13"/>
        <v>0</v>
      </c>
      <c r="AF31" s="7">
        <f>23475+19227-13838</f>
        <v>28864</v>
      </c>
    </row>
    <row r="32" spans="1:50" ht="47.25">
      <c r="A32" s="63" t="s">
        <v>38</v>
      </c>
      <c r="B32" s="78">
        <v>58</v>
      </c>
      <c r="C32" s="34">
        <f t="shared" si="13"/>
        <v>0</v>
      </c>
      <c r="D32" s="34">
        <f t="shared" si="13"/>
        <v>9673</v>
      </c>
      <c r="E32" s="34">
        <f t="shared" si="13"/>
        <v>6416.15</v>
      </c>
      <c r="F32" s="35">
        <f t="shared" si="13"/>
        <v>0</v>
      </c>
      <c r="G32" s="35">
        <f t="shared" si="13"/>
        <v>0</v>
      </c>
      <c r="H32" s="35">
        <f t="shared" si="13"/>
        <v>6416.15</v>
      </c>
      <c r="I32" s="35">
        <f t="shared" si="13"/>
        <v>0</v>
      </c>
      <c r="J32" s="34">
        <f t="shared" si="13"/>
        <v>0</v>
      </c>
      <c r="AF32" s="30">
        <f>AF33-40000</f>
        <v>28864</v>
      </c>
    </row>
    <row r="33" spans="1:50" ht="31.5">
      <c r="A33" s="79" t="s">
        <v>39</v>
      </c>
      <c r="B33" s="61" t="s">
        <v>40</v>
      </c>
      <c r="C33" s="39">
        <f t="shared" si="13"/>
        <v>0</v>
      </c>
      <c r="D33" s="39">
        <f t="shared" si="13"/>
        <v>9673</v>
      </c>
      <c r="E33" s="39">
        <f t="shared" si="13"/>
        <v>6416.15</v>
      </c>
      <c r="F33" s="40">
        <f t="shared" si="13"/>
        <v>0</v>
      </c>
      <c r="G33" s="40">
        <f t="shared" si="13"/>
        <v>0</v>
      </c>
      <c r="H33" s="40">
        <f t="shared" si="13"/>
        <v>6416.15</v>
      </c>
      <c r="I33" s="40">
        <f t="shared" si="13"/>
        <v>0</v>
      </c>
      <c r="J33" s="39">
        <f t="shared" si="13"/>
        <v>0</v>
      </c>
      <c r="AF33" s="30">
        <f>AD40+AD45+AD50+AD55+AD60+AD65+AD70+AD75+AD80+AD35+AD105+AD110</f>
        <v>68864</v>
      </c>
    </row>
    <row r="34" spans="1:50">
      <c r="A34" s="80" t="s">
        <v>41</v>
      </c>
      <c r="B34" s="61" t="s">
        <v>42</v>
      </c>
      <c r="C34" s="39">
        <f>C39+C44+C59+C69+C84+C49+C54+C64+C74+C79</f>
        <v>0</v>
      </c>
      <c r="D34" s="39">
        <f>D39+D44+D59+D69+D84+D49+D54+D64+D74+D79</f>
        <v>9673</v>
      </c>
      <c r="E34" s="39">
        <f>E39+E44+E59+E69+E84+E49+E54+E64+E74+E79</f>
        <v>6416.15</v>
      </c>
      <c r="F34" s="40">
        <f t="shared" ref="F34:H34" si="14">F39+F44+F59+F69+F84+F49+F54+F64+F74+F79</f>
        <v>0</v>
      </c>
      <c r="G34" s="40">
        <f t="shared" si="14"/>
        <v>0</v>
      </c>
      <c r="H34" s="40">
        <f t="shared" si="14"/>
        <v>6416.15</v>
      </c>
      <c r="I34" s="40">
        <f>I39+I44+I59+I69+I84+I49+I54+I64+I74+I79</f>
        <v>0</v>
      </c>
      <c r="J34" s="39">
        <f t="shared" ref="J34" si="15">J39+J44+J59+J69+J84+J49+J54+J64+J74+J79</f>
        <v>0</v>
      </c>
      <c r="AB34" s="7" t="s">
        <v>14</v>
      </c>
      <c r="AC34" s="7" t="s">
        <v>52</v>
      </c>
      <c r="AD34" s="7" t="s">
        <v>53</v>
      </c>
    </row>
    <row r="35" spans="1:50" ht="57" hidden="1">
      <c r="A35" s="81" t="s">
        <v>54</v>
      </c>
      <c r="B35" s="82"/>
      <c r="C35" s="83">
        <f t="shared" ref="C35:J36" si="16">C36</f>
        <v>0</v>
      </c>
      <c r="D35" s="83">
        <f t="shared" si="16"/>
        <v>42</v>
      </c>
      <c r="E35" s="83">
        <f t="shared" si="16"/>
        <v>0</v>
      </c>
      <c r="F35" s="84">
        <f t="shared" si="16"/>
        <v>0</v>
      </c>
      <c r="G35" s="84">
        <f t="shared" si="16"/>
        <v>0</v>
      </c>
      <c r="H35" s="84">
        <f t="shared" si="16"/>
        <v>0</v>
      </c>
      <c r="I35" s="84">
        <f t="shared" si="16"/>
        <v>0</v>
      </c>
      <c r="J35" s="83">
        <f t="shared" si="16"/>
        <v>0</v>
      </c>
      <c r="M35" s="30"/>
      <c r="O35" s="85">
        <f>171+89</f>
        <v>260</v>
      </c>
      <c r="P35" s="86">
        <v>389</v>
      </c>
      <c r="Q35" s="87"/>
      <c r="R35" s="88">
        <v>42</v>
      </c>
      <c r="AB35" s="53">
        <f>171+89-D35</f>
        <v>218</v>
      </c>
      <c r="AC35" s="89">
        <v>389</v>
      </c>
      <c r="AD35" s="90">
        <f>AB35+AC35</f>
        <v>607</v>
      </c>
    </row>
    <row r="36" spans="1:50" hidden="1">
      <c r="A36" s="91" t="s">
        <v>23</v>
      </c>
      <c r="B36" s="92"/>
      <c r="C36" s="39">
        <f t="shared" si="16"/>
        <v>0</v>
      </c>
      <c r="D36" s="39">
        <f t="shared" si="16"/>
        <v>42</v>
      </c>
      <c r="E36" s="39">
        <f t="shared" si="16"/>
        <v>0</v>
      </c>
      <c r="F36" s="40">
        <f t="shared" si="16"/>
        <v>0</v>
      </c>
      <c r="G36" s="40">
        <f t="shared" si="16"/>
        <v>0</v>
      </c>
      <c r="H36" s="40">
        <f t="shared" si="16"/>
        <v>0</v>
      </c>
      <c r="I36" s="40">
        <f t="shared" si="16"/>
        <v>0</v>
      </c>
      <c r="J36" s="39">
        <f t="shared" si="16"/>
        <v>0</v>
      </c>
      <c r="M36" s="30"/>
    </row>
    <row r="37" spans="1:50" ht="30" hidden="1">
      <c r="A37" s="93" t="s">
        <v>55</v>
      </c>
      <c r="B37" s="92">
        <v>58</v>
      </c>
      <c r="C37" s="39">
        <f>C39</f>
        <v>0</v>
      </c>
      <c r="D37" s="39">
        <f>D39</f>
        <v>42</v>
      </c>
      <c r="E37" s="39">
        <f>E39</f>
        <v>0</v>
      </c>
      <c r="F37" s="40">
        <f t="shared" ref="F37:J37" si="17">F39</f>
        <v>0</v>
      </c>
      <c r="G37" s="40">
        <f t="shared" si="17"/>
        <v>0</v>
      </c>
      <c r="H37" s="40">
        <f t="shared" si="17"/>
        <v>0</v>
      </c>
      <c r="I37" s="40">
        <f t="shared" si="17"/>
        <v>0</v>
      </c>
      <c r="J37" s="39">
        <f t="shared" si="17"/>
        <v>0</v>
      </c>
      <c r="M37" s="30"/>
    </row>
    <row r="38" spans="1:50" ht="31.5" hidden="1">
      <c r="A38" s="79" t="s">
        <v>39</v>
      </c>
      <c r="B38" s="61" t="s">
        <v>40</v>
      </c>
      <c r="C38" s="39">
        <f>C39</f>
        <v>0</v>
      </c>
      <c r="D38" s="39">
        <f>D39</f>
        <v>42</v>
      </c>
      <c r="E38" s="39">
        <f>E39</f>
        <v>0</v>
      </c>
      <c r="F38" s="40">
        <f t="shared" ref="F38:J38" si="18">F39</f>
        <v>0</v>
      </c>
      <c r="G38" s="40">
        <f t="shared" si="18"/>
        <v>0</v>
      </c>
      <c r="H38" s="40">
        <f t="shared" si="18"/>
        <v>0</v>
      </c>
      <c r="I38" s="40">
        <f t="shared" si="18"/>
        <v>0</v>
      </c>
      <c r="J38" s="39">
        <f t="shared" si="18"/>
        <v>0</v>
      </c>
      <c r="M38" s="30"/>
      <c r="AK38" s="19"/>
      <c r="AL38" s="19"/>
    </row>
    <row r="39" spans="1:50" hidden="1">
      <c r="A39" s="80" t="s">
        <v>41</v>
      </c>
      <c r="B39" s="92" t="s">
        <v>42</v>
      </c>
      <c r="C39" s="94">
        <v>0</v>
      </c>
      <c r="D39" s="94">
        <v>42</v>
      </c>
      <c r="E39" s="95">
        <f>SUM(F39:I39)</f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30">
        <v>607</v>
      </c>
      <c r="L39" s="30"/>
      <c r="M39" s="30"/>
      <c r="Q39" s="87"/>
      <c r="AM39" s="19"/>
      <c r="AN39" s="96"/>
      <c r="AR39" s="87"/>
    </row>
    <row r="40" spans="1:50" ht="42.75" hidden="1">
      <c r="A40" s="81" t="s">
        <v>56</v>
      </c>
      <c r="B40" s="82"/>
      <c r="C40" s="83">
        <f t="shared" ref="C40:J41" si="19">C41</f>
        <v>0</v>
      </c>
      <c r="D40" s="83">
        <f t="shared" si="19"/>
        <v>205</v>
      </c>
      <c r="E40" s="83">
        <f t="shared" si="19"/>
        <v>0</v>
      </c>
      <c r="F40" s="83">
        <f t="shared" si="19"/>
        <v>0</v>
      </c>
      <c r="G40" s="83">
        <f t="shared" si="19"/>
        <v>0</v>
      </c>
      <c r="H40" s="83">
        <f t="shared" si="19"/>
        <v>0</v>
      </c>
      <c r="I40" s="83">
        <f t="shared" si="19"/>
        <v>0</v>
      </c>
      <c r="J40" s="83">
        <f t="shared" si="19"/>
        <v>0</v>
      </c>
      <c r="M40" s="30"/>
      <c r="O40" s="85">
        <f>205+100</f>
        <v>305</v>
      </c>
      <c r="P40" s="86">
        <v>3040</v>
      </c>
      <c r="R40" s="88">
        <v>205</v>
      </c>
      <c r="AB40" s="89">
        <f>205+100-205</f>
        <v>100</v>
      </c>
      <c r="AC40" s="89">
        <v>3040</v>
      </c>
      <c r="AD40" s="90">
        <f>AB40+AC40</f>
        <v>3140</v>
      </c>
      <c r="AR40" s="87"/>
    </row>
    <row r="41" spans="1:50" hidden="1">
      <c r="A41" s="91" t="s">
        <v>23</v>
      </c>
      <c r="B41" s="33"/>
      <c r="C41" s="39">
        <f t="shared" si="19"/>
        <v>0</v>
      </c>
      <c r="D41" s="39">
        <f t="shared" si="19"/>
        <v>205</v>
      </c>
      <c r="E41" s="39">
        <f t="shared" si="19"/>
        <v>0</v>
      </c>
      <c r="F41" s="39">
        <f t="shared" si="19"/>
        <v>0</v>
      </c>
      <c r="G41" s="39">
        <f t="shared" si="19"/>
        <v>0</v>
      </c>
      <c r="H41" s="39">
        <f t="shared" si="19"/>
        <v>0</v>
      </c>
      <c r="I41" s="39">
        <f t="shared" si="19"/>
        <v>0</v>
      </c>
      <c r="J41" s="39">
        <f t="shared" si="19"/>
        <v>0</v>
      </c>
      <c r="M41" s="30"/>
      <c r="AR41" s="87"/>
    </row>
    <row r="42" spans="1:50" ht="30" hidden="1">
      <c r="A42" s="93" t="s">
        <v>55</v>
      </c>
      <c r="B42" s="92">
        <v>58</v>
      </c>
      <c r="C42" s="39">
        <f>C44</f>
        <v>0</v>
      </c>
      <c r="D42" s="39">
        <f>D44</f>
        <v>205</v>
      </c>
      <c r="E42" s="39">
        <f>E44</f>
        <v>0</v>
      </c>
      <c r="F42" s="39">
        <f t="shared" ref="F42:J42" si="20">F44</f>
        <v>0</v>
      </c>
      <c r="G42" s="39">
        <f t="shared" si="20"/>
        <v>0</v>
      </c>
      <c r="H42" s="39">
        <f t="shared" si="20"/>
        <v>0</v>
      </c>
      <c r="I42" s="39">
        <f t="shared" si="20"/>
        <v>0</v>
      </c>
      <c r="J42" s="39">
        <f t="shared" si="20"/>
        <v>0</v>
      </c>
      <c r="M42" s="30"/>
      <c r="AR42" s="87"/>
    </row>
    <row r="43" spans="1:50" ht="31.5" hidden="1">
      <c r="A43" s="79" t="s">
        <v>39</v>
      </c>
      <c r="B43" s="61" t="s">
        <v>40</v>
      </c>
      <c r="C43" s="39">
        <f>C44</f>
        <v>0</v>
      </c>
      <c r="D43" s="39">
        <f>D44</f>
        <v>205</v>
      </c>
      <c r="E43" s="39">
        <f>E44</f>
        <v>0</v>
      </c>
      <c r="F43" s="39">
        <f t="shared" ref="F43:J43" si="21">F44</f>
        <v>0</v>
      </c>
      <c r="G43" s="39">
        <f t="shared" si="21"/>
        <v>0</v>
      </c>
      <c r="H43" s="39">
        <f t="shared" si="21"/>
        <v>0</v>
      </c>
      <c r="I43" s="39">
        <f t="shared" si="21"/>
        <v>0</v>
      </c>
      <c r="J43" s="39">
        <f t="shared" si="21"/>
        <v>0</v>
      </c>
      <c r="M43" s="30"/>
      <c r="AR43" s="87"/>
    </row>
    <row r="44" spans="1:50" hidden="1">
      <c r="A44" s="80" t="s">
        <v>41</v>
      </c>
      <c r="B44" s="92" t="s">
        <v>42</v>
      </c>
      <c r="C44" s="39">
        <v>0</v>
      </c>
      <c r="D44" s="94">
        <v>205</v>
      </c>
      <c r="E44" s="95">
        <f>SUM(F44:I44)</f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7">
        <v>3140</v>
      </c>
      <c r="M44" s="30"/>
      <c r="AM44" s="19"/>
      <c r="AN44" s="96"/>
      <c r="AR44" s="87"/>
    </row>
    <row r="45" spans="1:50" s="99" customFormat="1" ht="50.25" hidden="1" customHeight="1">
      <c r="A45" s="81" t="s">
        <v>57</v>
      </c>
      <c r="B45" s="82"/>
      <c r="C45" s="83">
        <f t="shared" ref="C45:J46" si="22">C46</f>
        <v>0</v>
      </c>
      <c r="D45" s="83">
        <f t="shared" si="22"/>
        <v>4816</v>
      </c>
      <c r="E45" s="83">
        <f t="shared" si="22"/>
        <v>0</v>
      </c>
      <c r="F45" s="84">
        <f t="shared" si="22"/>
        <v>0</v>
      </c>
      <c r="G45" s="84">
        <f t="shared" si="22"/>
        <v>0</v>
      </c>
      <c r="H45" s="84">
        <f t="shared" si="22"/>
        <v>0</v>
      </c>
      <c r="I45" s="84">
        <f t="shared" si="22"/>
        <v>0</v>
      </c>
      <c r="J45" s="83">
        <f t="shared" si="22"/>
        <v>0</v>
      </c>
      <c r="K45" s="7"/>
      <c r="L45" s="7"/>
      <c r="M45" s="30"/>
      <c r="N45" s="97">
        <f>13593-O45</f>
        <v>525</v>
      </c>
      <c r="O45" s="85">
        <f>6171+6897</f>
        <v>13068</v>
      </c>
      <c r="P45" s="86">
        <v>0</v>
      </c>
      <c r="Q45" s="7"/>
      <c r="R45" s="88">
        <v>4816</v>
      </c>
      <c r="S45" s="7"/>
      <c r="T45" s="87">
        <f>13593-O45</f>
        <v>525</v>
      </c>
      <c r="U45" s="7"/>
      <c r="V45" s="7"/>
      <c r="W45" s="7"/>
      <c r="X45" s="7"/>
      <c r="Y45" s="7">
        <f>525+6171+6897</f>
        <v>13593</v>
      </c>
      <c r="Z45" s="7"/>
      <c r="AA45" s="7"/>
      <c r="AB45" s="89">
        <f>6171+6897-4816</f>
        <v>8252</v>
      </c>
      <c r="AC45" s="89">
        <v>0</v>
      </c>
      <c r="AD45" s="98">
        <f>SUM(AB45:AC45)</f>
        <v>8252</v>
      </c>
      <c r="AE45" s="7"/>
      <c r="AF45" s="7"/>
      <c r="AG45" s="7"/>
      <c r="AH45" s="7"/>
      <c r="AI45" s="7"/>
      <c r="AJ45" s="7"/>
      <c r="AK45" s="8"/>
      <c r="AL45" s="8"/>
      <c r="AM45" s="8"/>
      <c r="AN45" s="9"/>
      <c r="AO45" s="7"/>
      <c r="AP45" s="7"/>
      <c r="AQ45" s="7"/>
      <c r="AR45" s="87"/>
      <c r="AS45" s="7"/>
      <c r="AT45" s="7"/>
      <c r="AU45" s="7"/>
      <c r="AV45" s="7"/>
      <c r="AW45" s="7"/>
      <c r="AX45" s="7"/>
    </row>
    <row r="46" spans="1:50" s="99" customFormat="1" ht="15.75" hidden="1" customHeight="1">
      <c r="A46" s="91" t="s">
        <v>23</v>
      </c>
      <c r="B46" s="33"/>
      <c r="C46" s="39">
        <f t="shared" si="22"/>
        <v>0</v>
      </c>
      <c r="D46" s="39">
        <f t="shared" si="22"/>
        <v>4816</v>
      </c>
      <c r="E46" s="39">
        <f t="shared" si="22"/>
        <v>0</v>
      </c>
      <c r="F46" s="40">
        <f t="shared" si="22"/>
        <v>0</v>
      </c>
      <c r="G46" s="40">
        <f t="shared" si="22"/>
        <v>0</v>
      </c>
      <c r="H46" s="40">
        <f t="shared" si="22"/>
        <v>0</v>
      </c>
      <c r="I46" s="40">
        <f t="shared" si="22"/>
        <v>0</v>
      </c>
      <c r="J46" s="39">
        <f t="shared" si="22"/>
        <v>0</v>
      </c>
      <c r="K46" s="7"/>
      <c r="L46" s="7"/>
      <c r="M46" s="30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  <c r="AL46" s="8"/>
      <c r="AM46" s="8"/>
      <c r="AN46" s="9"/>
      <c r="AO46" s="7"/>
      <c r="AP46" s="7"/>
      <c r="AQ46" s="7"/>
      <c r="AR46" s="87"/>
      <c r="AS46" s="7"/>
      <c r="AT46" s="7"/>
      <c r="AU46" s="7"/>
      <c r="AV46" s="7"/>
      <c r="AW46" s="7"/>
      <c r="AX46" s="7"/>
    </row>
    <row r="47" spans="1:50" s="99" customFormat="1" ht="15.75" hidden="1" customHeight="1">
      <c r="A47" s="93" t="s">
        <v>55</v>
      </c>
      <c r="B47" s="92">
        <v>58</v>
      </c>
      <c r="C47" s="39">
        <f>C49</f>
        <v>0</v>
      </c>
      <c r="D47" s="39">
        <f>D49</f>
        <v>4816</v>
      </c>
      <c r="E47" s="39">
        <f>E49</f>
        <v>0</v>
      </c>
      <c r="F47" s="40">
        <f t="shared" ref="F47:J47" si="23">F49</f>
        <v>0</v>
      </c>
      <c r="G47" s="40">
        <f t="shared" si="23"/>
        <v>0</v>
      </c>
      <c r="H47" s="40">
        <f t="shared" si="23"/>
        <v>0</v>
      </c>
      <c r="I47" s="40">
        <f t="shared" si="23"/>
        <v>0</v>
      </c>
      <c r="J47" s="39">
        <f t="shared" si="23"/>
        <v>0</v>
      </c>
      <c r="K47" s="7"/>
      <c r="L47" s="7"/>
      <c r="M47" s="30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8"/>
      <c r="AL47" s="8"/>
      <c r="AM47" s="8"/>
      <c r="AN47" s="9"/>
      <c r="AO47" s="7"/>
      <c r="AP47" s="7"/>
      <c r="AQ47" s="7"/>
      <c r="AR47" s="87"/>
      <c r="AS47" s="7"/>
      <c r="AT47" s="7"/>
      <c r="AU47" s="7"/>
      <c r="AV47" s="7"/>
      <c r="AW47" s="7"/>
      <c r="AX47" s="7"/>
    </row>
    <row r="48" spans="1:50" s="99" customFormat="1" ht="15.75" hidden="1" customHeight="1">
      <c r="A48" s="79" t="s">
        <v>39</v>
      </c>
      <c r="B48" s="61" t="s">
        <v>40</v>
      </c>
      <c r="C48" s="39">
        <f>C49</f>
        <v>0</v>
      </c>
      <c r="D48" s="39">
        <f>D49</f>
        <v>4816</v>
      </c>
      <c r="E48" s="39">
        <f>E49</f>
        <v>0</v>
      </c>
      <c r="F48" s="40">
        <f t="shared" ref="F48:J48" si="24">F49</f>
        <v>0</v>
      </c>
      <c r="G48" s="40">
        <f t="shared" si="24"/>
        <v>0</v>
      </c>
      <c r="H48" s="40">
        <f t="shared" si="24"/>
        <v>0</v>
      </c>
      <c r="I48" s="40">
        <f t="shared" si="24"/>
        <v>0</v>
      </c>
      <c r="J48" s="39">
        <f t="shared" si="24"/>
        <v>0</v>
      </c>
      <c r="K48" s="7"/>
      <c r="L48" s="7"/>
      <c r="M48" s="30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>
        <f>8777-AD45</f>
        <v>525</v>
      </c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8"/>
      <c r="AL48" s="8"/>
      <c r="AM48" s="8"/>
      <c r="AN48" s="9"/>
      <c r="AO48" s="7"/>
      <c r="AP48" s="7"/>
      <c r="AQ48" s="7"/>
      <c r="AR48" s="87"/>
      <c r="AS48" s="7"/>
      <c r="AT48" s="7"/>
      <c r="AU48" s="7"/>
      <c r="AV48" s="7"/>
      <c r="AW48" s="7"/>
      <c r="AX48" s="7"/>
    </row>
    <row r="49" spans="1:50" s="99" customFormat="1" ht="15.75" hidden="1" customHeight="1">
      <c r="A49" s="80" t="s">
        <v>41</v>
      </c>
      <c r="B49" s="92" t="s">
        <v>42</v>
      </c>
      <c r="C49" s="52"/>
      <c r="D49" s="95">
        <v>4816</v>
      </c>
      <c r="E49" s="95">
        <f>SUM(F49:I49)</f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7">
        <v>8777</v>
      </c>
      <c r="L49" s="7"/>
      <c r="M49" s="30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8"/>
      <c r="AL49" s="8"/>
      <c r="AM49" s="19"/>
      <c r="AN49" s="96"/>
      <c r="AO49" s="7"/>
      <c r="AP49" s="7"/>
      <c r="AQ49" s="7"/>
      <c r="AR49" s="87"/>
      <c r="AS49" s="7"/>
      <c r="AT49" s="7"/>
      <c r="AU49" s="7"/>
      <c r="AV49" s="7"/>
      <c r="AW49" s="7"/>
      <c r="AX49" s="7"/>
    </row>
    <row r="50" spans="1:50" s="99" customFormat="1" ht="28.5">
      <c r="A50" s="100" t="s">
        <v>58</v>
      </c>
      <c r="B50" s="82"/>
      <c r="C50" s="83">
        <f t="shared" ref="C50:J51" si="25">C51</f>
        <v>0</v>
      </c>
      <c r="D50" s="83">
        <f t="shared" si="25"/>
        <v>81</v>
      </c>
      <c r="E50" s="83">
        <f t="shared" si="25"/>
        <v>-374.85</v>
      </c>
      <c r="F50" s="84">
        <f t="shared" si="25"/>
        <v>0</v>
      </c>
      <c r="G50" s="84">
        <f t="shared" si="25"/>
        <v>0</v>
      </c>
      <c r="H50" s="84">
        <f t="shared" si="25"/>
        <v>-374.85</v>
      </c>
      <c r="I50" s="84">
        <f t="shared" si="25"/>
        <v>0</v>
      </c>
      <c r="J50" s="83">
        <f t="shared" si="25"/>
        <v>0</v>
      </c>
      <c r="K50" s="7"/>
      <c r="L50" s="7"/>
      <c r="M50" s="30"/>
      <c r="N50" s="7"/>
      <c r="O50" s="85">
        <v>456</v>
      </c>
      <c r="P50" s="86">
        <v>0</v>
      </c>
      <c r="Q50" s="7"/>
      <c r="R50" s="88">
        <v>81.147000000000006</v>
      </c>
      <c r="S50" s="7"/>
      <c r="T50" s="7"/>
      <c r="U50" s="7"/>
      <c r="V50" s="7"/>
      <c r="W50" s="7"/>
      <c r="X50" s="7"/>
      <c r="Y50" s="7"/>
      <c r="Z50" s="7"/>
      <c r="AA50" s="7"/>
      <c r="AB50" s="89">
        <f>456+0-81</f>
        <v>375</v>
      </c>
      <c r="AC50" s="89">
        <v>0</v>
      </c>
      <c r="AD50" s="98">
        <f>SUM(AB50:AC50)</f>
        <v>375</v>
      </c>
      <c r="AE50" s="7"/>
      <c r="AF50" s="7"/>
      <c r="AG50" s="7"/>
      <c r="AH50" s="7"/>
      <c r="AI50" s="7"/>
      <c r="AJ50" s="7"/>
      <c r="AK50" s="8"/>
      <c r="AL50" s="8"/>
      <c r="AM50" s="8"/>
      <c r="AN50" s="9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99" customFormat="1" ht="15.75" customHeight="1">
      <c r="A51" s="91" t="s">
        <v>23</v>
      </c>
      <c r="B51" s="33"/>
      <c r="C51" s="39">
        <f t="shared" si="25"/>
        <v>0</v>
      </c>
      <c r="D51" s="39">
        <f t="shared" si="25"/>
        <v>81</v>
      </c>
      <c r="E51" s="39">
        <f t="shared" si="25"/>
        <v>-374.85</v>
      </c>
      <c r="F51" s="40">
        <f t="shared" si="25"/>
        <v>0</v>
      </c>
      <c r="G51" s="40">
        <f t="shared" si="25"/>
        <v>0</v>
      </c>
      <c r="H51" s="40">
        <f t="shared" si="25"/>
        <v>-374.85</v>
      </c>
      <c r="I51" s="40">
        <f t="shared" si="25"/>
        <v>0</v>
      </c>
      <c r="J51" s="39">
        <f t="shared" si="25"/>
        <v>0</v>
      </c>
      <c r="K51" s="7"/>
      <c r="L51" s="7"/>
      <c r="M51" s="30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8"/>
      <c r="AL51" s="8"/>
      <c r="AM51" s="8"/>
      <c r="AN51" s="9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99" customFormat="1" ht="15.75" customHeight="1">
      <c r="A52" s="93" t="s">
        <v>55</v>
      </c>
      <c r="B52" s="92">
        <v>58</v>
      </c>
      <c r="C52" s="39">
        <f>C54</f>
        <v>0</v>
      </c>
      <c r="D52" s="39">
        <f>D54</f>
        <v>81</v>
      </c>
      <c r="E52" s="39">
        <f>E54</f>
        <v>-374.85</v>
      </c>
      <c r="F52" s="40">
        <f t="shared" ref="F52:J52" si="26">F54</f>
        <v>0</v>
      </c>
      <c r="G52" s="40">
        <f t="shared" si="26"/>
        <v>0</v>
      </c>
      <c r="H52" s="40">
        <f t="shared" si="26"/>
        <v>-374.85</v>
      </c>
      <c r="I52" s="40">
        <f t="shared" si="26"/>
        <v>0</v>
      </c>
      <c r="J52" s="39">
        <f t="shared" si="26"/>
        <v>0</v>
      </c>
      <c r="K52" s="7"/>
      <c r="L52" s="7"/>
      <c r="M52" s="30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8"/>
      <c r="AL52" s="8"/>
      <c r="AM52" s="8"/>
      <c r="AN52" s="9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99" customFormat="1" ht="15.75" customHeight="1">
      <c r="A53" s="79" t="s">
        <v>39</v>
      </c>
      <c r="B53" s="61" t="s">
        <v>40</v>
      </c>
      <c r="C53" s="39">
        <f>C54</f>
        <v>0</v>
      </c>
      <c r="D53" s="39">
        <f>D54</f>
        <v>81</v>
      </c>
      <c r="E53" s="39">
        <f>E54</f>
        <v>-374.85</v>
      </c>
      <c r="F53" s="40">
        <f t="shared" ref="F53:J53" si="27">F54</f>
        <v>0</v>
      </c>
      <c r="G53" s="40">
        <f t="shared" si="27"/>
        <v>0</v>
      </c>
      <c r="H53" s="40">
        <f t="shared" si="27"/>
        <v>-374.85</v>
      </c>
      <c r="I53" s="40">
        <f t="shared" si="27"/>
        <v>0</v>
      </c>
      <c r="J53" s="39">
        <f t="shared" si="27"/>
        <v>0</v>
      </c>
      <c r="K53" s="7"/>
      <c r="L53" s="7"/>
      <c r="M53" s="30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8"/>
      <c r="AL53" s="8"/>
      <c r="AM53" s="8"/>
      <c r="AN53" s="9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99" customFormat="1" ht="15.75" customHeight="1">
      <c r="A54" s="80" t="s">
        <v>41</v>
      </c>
      <c r="B54" s="92" t="s">
        <v>42</v>
      </c>
      <c r="C54" s="95">
        <v>0</v>
      </c>
      <c r="D54" s="95">
        <v>81</v>
      </c>
      <c r="E54" s="95">
        <f>SUM(F54:I54)</f>
        <v>-374.85</v>
      </c>
      <c r="F54" s="95">
        <v>0</v>
      </c>
      <c r="G54" s="95">
        <v>0</v>
      </c>
      <c r="H54" s="95">
        <v>-374.85</v>
      </c>
      <c r="I54" s="95">
        <v>0</v>
      </c>
      <c r="J54" s="95">
        <v>0</v>
      </c>
      <c r="K54" s="101"/>
      <c r="L54" s="101"/>
      <c r="M54" s="102"/>
      <c r="N54" s="101"/>
      <c r="O54" s="101"/>
      <c r="P54" s="101"/>
      <c r="Q54" s="101"/>
      <c r="R54" s="101"/>
      <c r="S54" s="101"/>
      <c r="T54" s="101"/>
      <c r="U54" s="101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8"/>
      <c r="AL54" s="8"/>
      <c r="AM54" s="19"/>
      <c r="AN54" s="96"/>
      <c r="AO54" s="7"/>
      <c r="AP54" s="7"/>
      <c r="AQ54" s="7"/>
      <c r="AR54" s="87"/>
      <c r="AS54" s="7"/>
      <c r="AT54" s="7"/>
      <c r="AU54" s="7"/>
      <c r="AV54" s="7"/>
      <c r="AW54" s="7"/>
      <c r="AX54" s="7"/>
    </row>
    <row r="55" spans="1:50" ht="42.75" hidden="1">
      <c r="A55" s="81" t="s">
        <v>59</v>
      </c>
      <c r="B55" s="82"/>
      <c r="C55" s="83">
        <f t="shared" ref="C55:J56" si="28">C56</f>
        <v>0</v>
      </c>
      <c r="D55" s="83">
        <f t="shared" si="28"/>
        <v>4486</v>
      </c>
      <c r="E55" s="84">
        <f t="shared" si="28"/>
        <v>0</v>
      </c>
      <c r="F55" s="84">
        <f t="shared" si="28"/>
        <v>0</v>
      </c>
      <c r="G55" s="84">
        <f t="shared" si="28"/>
        <v>0</v>
      </c>
      <c r="H55" s="84">
        <f t="shared" si="28"/>
        <v>0</v>
      </c>
      <c r="I55" s="84">
        <f t="shared" si="28"/>
        <v>0</v>
      </c>
      <c r="J55" s="83">
        <f t="shared" si="28"/>
        <v>0</v>
      </c>
      <c r="M55" s="30"/>
      <c r="O55" s="85">
        <f>5472+4827</f>
        <v>10299</v>
      </c>
      <c r="P55" s="86">
        <v>4000</v>
      </c>
      <c r="R55" s="88">
        <v>4487</v>
      </c>
      <c r="AB55" s="89">
        <f>5472+4827-4486</f>
        <v>5813</v>
      </c>
      <c r="AC55" s="89">
        <v>4000</v>
      </c>
      <c r="AD55" s="103">
        <f>SUM(AB55:AC55)</f>
        <v>9813</v>
      </c>
    </row>
    <row r="56" spans="1:50" hidden="1">
      <c r="A56" s="91" t="s">
        <v>23</v>
      </c>
      <c r="B56" s="33"/>
      <c r="C56" s="39">
        <f t="shared" si="28"/>
        <v>0</v>
      </c>
      <c r="D56" s="39">
        <f t="shared" si="28"/>
        <v>4486</v>
      </c>
      <c r="E56" s="39">
        <f t="shared" si="28"/>
        <v>0</v>
      </c>
      <c r="F56" s="40">
        <f t="shared" si="28"/>
        <v>0</v>
      </c>
      <c r="G56" s="40">
        <f t="shared" si="28"/>
        <v>0</v>
      </c>
      <c r="H56" s="40">
        <f t="shared" si="28"/>
        <v>0</v>
      </c>
      <c r="I56" s="40">
        <f t="shared" si="28"/>
        <v>0</v>
      </c>
      <c r="J56" s="39">
        <f t="shared" si="28"/>
        <v>0</v>
      </c>
      <c r="M56" s="30"/>
    </row>
    <row r="57" spans="1:50" ht="30" hidden="1">
      <c r="A57" s="93" t="s">
        <v>55</v>
      </c>
      <c r="B57" s="92">
        <v>58</v>
      </c>
      <c r="C57" s="39">
        <f>C59</f>
        <v>0</v>
      </c>
      <c r="D57" s="39">
        <f>D59</f>
        <v>4486</v>
      </c>
      <c r="E57" s="39">
        <f>E59</f>
        <v>0</v>
      </c>
      <c r="F57" s="40">
        <f t="shared" ref="F57:J57" si="29">F59</f>
        <v>0</v>
      </c>
      <c r="G57" s="40">
        <f t="shared" si="29"/>
        <v>0</v>
      </c>
      <c r="H57" s="40">
        <f t="shared" si="29"/>
        <v>0</v>
      </c>
      <c r="I57" s="40">
        <f t="shared" si="29"/>
        <v>0</v>
      </c>
      <c r="J57" s="39">
        <f t="shared" si="29"/>
        <v>0</v>
      </c>
      <c r="M57" s="30"/>
    </row>
    <row r="58" spans="1:50" ht="31.5" hidden="1">
      <c r="A58" s="79" t="s">
        <v>39</v>
      </c>
      <c r="B58" s="61" t="s">
        <v>40</v>
      </c>
      <c r="C58" s="39">
        <f>C59</f>
        <v>0</v>
      </c>
      <c r="D58" s="39">
        <f>D59</f>
        <v>4486</v>
      </c>
      <c r="E58" s="39">
        <f>E59</f>
        <v>0</v>
      </c>
      <c r="F58" s="40">
        <f t="shared" ref="F58:J58" si="30">F59</f>
        <v>0</v>
      </c>
      <c r="G58" s="40">
        <f t="shared" si="30"/>
        <v>0</v>
      </c>
      <c r="H58" s="40">
        <f t="shared" si="30"/>
        <v>0</v>
      </c>
      <c r="I58" s="40">
        <f t="shared" si="30"/>
        <v>0</v>
      </c>
      <c r="J58" s="39">
        <f t="shared" si="30"/>
        <v>0</v>
      </c>
      <c r="M58" s="30"/>
    </row>
    <row r="59" spans="1:50" hidden="1">
      <c r="A59" s="80" t="s">
        <v>41</v>
      </c>
      <c r="B59" s="92" t="s">
        <v>42</v>
      </c>
      <c r="C59" s="95">
        <v>0</v>
      </c>
      <c r="D59" s="95">
        <v>4486</v>
      </c>
      <c r="E59" s="95">
        <f>SUM(F59:I59)</f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7">
        <v>9813</v>
      </c>
      <c r="M59" s="30"/>
      <c r="AM59" s="19"/>
      <c r="AN59" s="96"/>
      <c r="AR59" s="87"/>
    </row>
    <row r="60" spans="1:50" s="7" customFormat="1" ht="28.5">
      <c r="A60" s="100" t="s">
        <v>60</v>
      </c>
      <c r="B60" s="82"/>
      <c r="C60" s="83">
        <f t="shared" ref="C60:J61" si="31">C61</f>
        <v>0</v>
      </c>
      <c r="D60" s="83">
        <f t="shared" si="31"/>
        <v>0</v>
      </c>
      <c r="E60" s="83">
        <f t="shared" si="31"/>
        <v>162</v>
      </c>
      <c r="F60" s="84">
        <f t="shared" si="31"/>
        <v>0</v>
      </c>
      <c r="G60" s="84">
        <f t="shared" si="31"/>
        <v>0</v>
      </c>
      <c r="H60" s="84">
        <f t="shared" si="31"/>
        <v>162</v>
      </c>
      <c r="I60" s="84">
        <f t="shared" si="31"/>
        <v>0</v>
      </c>
      <c r="J60" s="83">
        <f t="shared" si="31"/>
        <v>0</v>
      </c>
      <c r="M60" s="30"/>
      <c r="O60" s="85">
        <v>47</v>
      </c>
      <c r="P60" s="86">
        <v>0</v>
      </c>
      <c r="R60" s="88">
        <v>0</v>
      </c>
      <c r="AB60" s="53">
        <f>47</f>
        <v>47</v>
      </c>
      <c r="AC60" s="89">
        <v>0</v>
      </c>
      <c r="AD60" s="103">
        <f>SUM(AB60:AC60)</f>
        <v>47</v>
      </c>
      <c r="AK60" s="8"/>
      <c r="AL60" s="8"/>
      <c r="AM60" s="8"/>
      <c r="AN60" s="9"/>
    </row>
    <row r="61" spans="1:50" s="7" customFormat="1">
      <c r="A61" s="104" t="s">
        <v>23</v>
      </c>
      <c r="B61" s="33"/>
      <c r="C61" s="39">
        <f t="shared" si="31"/>
        <v>0</v>
      </c>
      <c r="D61" s="39">
        <f t="shared" si="31"/>
        <v>0</v>
      </c>
      <c r="E61" s="39">
        <f t="shared" si="31"/>
        <v>162</v>
      </c>
      <c r="F61" s="40">
        <f t="shared" si="31"/>
        <v>0</v>
      </c>
      <c r="G61" s="40">
        <f t="shared" si="31"/>
        <v>0</v>
      </c>
      <c r="H61" s="40">
        <f t="shared" si="31"/>
        <v>162</v>
      </c>
      <c r="I61" s="40">
        <f t="shared" si="31"/>
        <v>0</v>
      </c>
      <c r="J61" s="39">
        <f t="shared" si="31"/>
        <v>0</v>
      </c>
      <c r="M61" s="30"/>
      <c r="AK61" s="8"/>
      <c r="AL61" s="8"/>
      <c r="AM61" s="8"/>
      <c r="AN61" s="9"/>
    </row>
    <row r="62" spans="1:50" s="7" customFormat="1" ht="30">
      <c r="A62" s="105" t="s">
        <v>55</v>
      </c>
      <c r="B62" s="92">
        <v>58</v>
      </c>
      <c r="C62" s="39">
        <f>C64</f>
        <v>0</v>
      </c>
      <c r="D62" s="39">
        <f>D64</f>
        <v>0</v>
      </c>
      <c r="E62" s="39">
        <f>E64</f>
        <v>162</v>
      </c>
      <c r="F62" s="40">
        <f t="shared" ref="F62:J62" si="32">F64</f>
        <v>0</v>
      </c>
      <c r="G62" s="40">
        <f t="shared" si="32"/>
        <v>0</v>
      </c>
      <c r="H62" s="40">
        <f t="shared" si="32"/>
        <v>162</v>
      </c>
      <c r="I62" s="40">
        <f t="shared" si="32"/>
        <v>0</v>
      </c>
      <c r="J62" s="39">
        <f t="shared" si="32"/>
        <v>0</v>
      </c>
      <c r="M62" s="30"/>
      <c r="AK62" s="8"/>
      <c r="AL62" s="8"/>
      <c r="AM62" s="8"/>
      <c r="AN62" s="9"/>
    </row>
    <row r="63" spans="1:50" s="7" customFormat="1" ht="31.5">
      <c r="A63" s="79" t="s">
        <v>39</v>
      </c>
      <c r="B63" s="61" t="s">
        <v>40</v>
      </c>
      <c r="C63" s="39">
        <f>C64</f>
        <v>0</v>
      </c>
      <c r="D63" s="39">
        <f>D64</f>
        <v>0</v>
      </c>
      <c r="E63" s="39">
        <f>E64</f>
        <v>162</v>
      </c>
      <c r="F63" s="40">
        <f t="shared" ref="F63:J63" si="33">F64</f>
        <v>0</v>
      </c>
      <c r="G63" s="40">
        <f t="shared" si="33"/>
        <v>0</v>
      </c>
      <c r="H63" s="40">
        <f t="shared" si="33"/>
        <v>162</v>
      </c>
      <c r="I63" s="40">
        <f t="shared" si="33"/>
        <v>0</v>
      </c>
      <c r="J63" s="39">
        <f t="shared" si="33"/>
        <v>0</v>
      </c>
      <c r="M63" s="30"/>
      <c r="AK63" s="8"/>
      <c r="AL63" s="8"/>
      <c r="AM63" s="8"/>
      <c r="AN63" s="9"/>
    </row>
    <row r="64" spans="1:50" s="7" customFormat="1">
      <c r="A64" s="80" t="s">
        <v>41</v>
      </c>
      <c r="B64" s="92" t="s">
        <v>42</v>
      </c>
      <c r="C64" s="94">
        <v>0</v>
      </c>
      <c r="D64" s="94">
        <v>0</v>
      </c>
      <c r="E64" s="95">
        <f>SUM(F64:I64)</f>
        <v>162</v>
      </c>
      <c r="F64" s="95">
        <v>0</v>
      </c>
      <c r="G64" s="95">
        <v>0</v>
      </c>
      <c r="H64" s="95">
        <f>81+81</f>
        <v>162</v>
      </c>
      <c r="I64" s="95">
        <v>0</v>
      </c>
      <c r="J64" s="95">
        <v>0</v>
      </c>
      <c r="K64" s="7">
        <v>47</v>
      </c>
      <c r="M64" s="30"/>
      <c r="AK64" s="8"/>
      <c r="AL64" s="8"/>
      <c r="AM64" s="19"/>
      <c r="AN64" s="106"/>
      <c r="AR64" s="87"/>
    </row>
    <row r="65" spans="1:50" ht="42.75">
      <c r="A65" s="81" t="s">
        <v>61</v>
      </c>
      <c r="B65" s="82"/>
      <c r="C65" s="83">
        <f t="shared" ref="C65:J66" si="34">C66</f>
        <v>0</v>
      </c>
      <c r="D65" s="83">
        <f t="shared" si="34"/>
        <v>21</v>
      </c>
      <c r="E65" s="83">
        <f t="shared" si="34"/>
        <v>600</v>
      </c>
      <c r="F65" s="84">
        <f t="shared" si="34"/>
        <v>0</v>
      </c>
      <c r="G65" s="84">
        <f t="shared" si="34"/>
        <v>0</v>
      </c>
      <c r="H65" s="84">
        <f t="shared" si="34"/>
        <v>600</v>
      </c>
      <c r="I65" s="84">
        <f t="shared" si="34"/>
        <v>0</v>
      </c>
      <c r="J65" s="83">
        <f t="shared" si="34"/>
        <v>0</v>
      </c>
      <c r="M65" s="30"/>
      <c r="O65" s="85">
        <f>1560+4697</f>
        <v>6257</v>
      </c>
      <c r="P65" s="86">
        <v>1980</v>
      </c>
      <c r="R65" s="88">
        <v>21.47</v>
      </c>
      <c r="AB65" s="89">
        <f>1560+4697-21</f>
        <v>6236</v>
      </c>
      <c r="AC65" s="89">
        <v>1980</v>
      </c>
      <c r="AD65" s="103">
        <f>SUM(AB65:AC65)</f>
        <v>8216</v>
      </c>
    </row>
    <row r="66" spans="1:50">
      <c r="A66" s="91" t="s">
        <v>23</v>
      </c>
      <c r="B66" s="33"/>
      <c r="C66" s="39">
        <f t="shared" si="34"/>
        <v>0</v>
      </c>
      <c r="D66" s="39">
        <f t="shared" si="34"/>
        <v>21</v>
      </c>
      <c r="E66" s="39">
        <f t="shared" si="34"/>
        <v>600</v>
      </c>
      <c r="F66" s="40">
        <f t="shared" si="34"/>
        <v>0</v>
      </c>
      <c r="G66" s="40">
        <f t="shared" si="34"/>
        <v>0</v>
      </c>
      <c r="H66" s="40">
        <f t="shared" si="34"/>
        <v>600</v>
      </c>
      <c r="I66" s="40">
        <f t="shared" si="34"/>
        <v>0</v>
      </c>
      <c r="J66" s="39">
        <f t="shared" si="34"/>
        <v>0</v>
      </c>
      <c r="M66" s="30"/>
    </row>
    <row r="67" spans="1:50" ht="30">
      <c r="A67" s="93" t="s">
        <v>55</v>
      </c>
      <c r="B67" s="92">
        <v>58</v>
      </c>
      <c r="C67" s="39">
        <f>C69</f>
        <v>0</v>
      </c>
      <c r="D67" s="39">
        <f>D69</f>
        <v>21</v>
      </c>
      <c r="E67" s="39">
        <f>E69</f>
        <v>600</v>
      </c>
      <c r="F67" s="40">
        <f t="shared" ref="F67:J67" si="35">F69</f>
        <v>0</v>
      </c>
      <c r="G67" s="40">
        <f t="shared" si="35"/>
        <v>0</v>
      </c>
      <c r="H67" s="40">
        <f t="shared" si="35"/>
        <v>600</v>
      </c>
      <c r="I67" s="40">
        <f t="shared" si="35"/>
        <v>0</v>
      </c>
      <c r="J67" s="39">
        <f t="shared" si="35"/>
        <v>0</v>
      </c>
      <c r="M67" s="30"/>
    </row>
    <row r="68" spans="1:50" ht="31.5">
      <c r="A68" s="79" t="s">
        <v>39</v>
      </c>
      <c r="B68" s="61" t="s">
        <v>40</v>
      </c>
      <c r="C68" s="39">
        <f>C69</f>
        <v>0</v>
      </c>
      <c r="D68" s="39">
        <f>D69</f>
        <v>21</v>
      </c>
      <c r="E68" s="39">
        <f>E69</f>
        <v>600</v>
      </c>
      <c r="F68" s="40">
        <f t="shared" ref="F68:J68" si="36">F69</f>
        <v>0</v>
      </c>
      <c r="G68" s="40">
        <f t="shared" si="36"/>
        <v>0</v>
      </c>
      <c r="H68" s="40">
        <f t="shared" si="36"/>
        <v>600</v>
      </c>
      <c r="I68" s="40">
        <f t="shared" si="36"/>
        <v>0</v>
      </c>
      <c r="J68" s="39">
        <f t="shared" si="36"/>
        <v>0</v>
      </c>
      <c r="M68" s="30"/>
    </row>
    <row r="69" spans="1:50">
      <c r="A69" s="80" t="s">
        <v>41</v>
      </c>
      <c r="B69" s="92" t="s">
        <v>42</v>
      </c>
      <c r="C69" s="94">
        <v>0</v>
      </c>
      <c r="D69" s="94">
        <v>21</v>
      </c>
      <c r="E69" s="95">
        <f>SUM(F69:I69)</f>
        <v>600</v>
      </c>
      <c r="F69" s="95">
        <v>0</v>
      </c>
      <c r="G69" s="95">
        <v>0</v>
      </c>
      <c r="H69" s="95">
        <v>600</v>
      </c>
      <c r="I69" s="95">
        <v>0</v>
      </c>
      <c r="J69" s="95">
        <v>0</v>
      </c>
      <c r="K69" s="7">
        <v>8216</v>
      </c>
      <c r="M69" s="30"/>
      <c r="AM69" s="19"/>
      <c r="AN69" s="106"/>
      <c r="AR69" s="87"/>
    </row>
    <row r="70" spans="1:50" s="99" customFormat="1" ht="42.75">
      <c r="A70" s="100" t="s">
        <v>62</v>
      </c>
      <c r="B70" s="82"/>
      <c r="C70" s="83">
        <f t="shared" ref="C70:J71" si="37">C71</f>
        <v>0</v>
      </c>
      <c r="D70" s="83">
        <f t="shared" si="37"/>
        <v>6</v>
      </c>
      <c r="E70" s="83">
        <f t="shared" si="37"/>
        <v>3312</v>
      </c>
      <c r="F70" s="83">
        <f t="shared" si="37"/>
        <v>0</v>
      </c>
      <c r="G70" s="83">
        <f t="shared" si="37"/>
        <v>0</v>
      </c>
      <c r="H70" s="83">
        <f t="shared" si="37"/>
        <v>3312</v>
      </c>
      <c r="I70" s="83">
        <f t="shared" si="37"/>
        <v>0</v>
      </c>
      <c r="J70" s="83">
        <f t="shared" si="37"/>
        <v>0</v>
      </c>
      <c r="K70" s="7"/>
      <c r="L70" s="7"/>
      <c r="M70" s="30"/>
      <c r="N70" s="7"/>
      <c r="O70" s="85">
        <f>1890+606</f>
        <v>2496</v>
      </c>
      <c r="P70" s="86">
        <v>0</v>
      </c>
      <c r="Q70" s="7"/>
      <c r="R70" s="88">
        <v>6.5179999999999998</v>
      </c>
      <c r="S70" s="7"/>
      <c r="T70" s="7"/>
      <c r="U70" s="7"/>
      <c r="V70" s="7"/>
      <c r="W70" s="7"/>
      <c r="X70" s="7"/>
      <c r="Y70" s="7"/>
      <c r="Z70" s="7"/>
      <c r="AA70" s="7"/>
      <c r="AB70" s="89">
        <f>1890+606-6</f>
        <v>2490</v>
      </c>
      <c r="AC70" s="89">
        <v>0</v>
      </c>
      <c r="AD70" s="98">
        <f>SUM(AB70:AC70)</f>
        <v>2490</v>
      </c>
      <c r="AE70" s="7"/>
      <c r="AF70" s="30">
        <f>E70-AD70</f>
        <v>822</v>
      </c>
      <c r="AG70" s="7"/>
      <c r="AH70" s="7"/>
      <c r="AI70" s="7"/>
      <c r="AJ70" s="7"/>
      <c r="AK70" s="8"/>
      <c r="AL70" s="8"/>
      <c r="AM70" s="8"/>
      <c r="AN70" s="9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99" customFormat="1">
      <c r="A71" s="104" t="s">
        <v>23</v>
      </c>
      <c r="B71" s="33"/>
      <c r="C71" s="39">
        <f t="shared" si="37"/>
        <v>0</v>
      </c>
      <c r="D71" s="39">
        <f t="shared" si="37"/>
        <v>6</v>
      </c>
      <c r="E71" s="39">
        <f t="shared" si="37"/>
        <v>3312</v>
      </c>
      <c r="F71" s="39">
        <f t="shared" si="37"/>
        <v>0</v>
      </c>
      <c r="G71" s="39">
        <f t="shared" si="37"/>
        <v>0</v>
      </c>
      <c r="H71" s="39">
        <f t="shared" si="37"/>
        <v>3312</v>
      </c>
      <c r="I71" s="39">
        <f t="shared" si="37"/>
        <v>0</v>
      </c>
      <c r="J71" s="39">
        <f t="shared" si="37"/>
        <v>0</v>
      </c>
      <c r="K71" s="7"/>
      <c r="L71" s="7"/>
      <c r="M71" s="30"/>
      <c r="N71" s="7"/>
      <c r="O71" s="7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8"/>
      <c r="AL71" s="8"/>
      <c r="AM71" s="8"/>
      <c r="AN71" s="9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99" customFormat="1" ht="30">
      <c r="A72" s="105" t="s">
        <v>55</v>
      </c>
      <c r="B72" s="92">
        <v>58</v>
      </c>
      <c r="C72" s="39">
        <f>C74</f>
        <v>0</v>
      </c>
      <c r="D72" s="39">
        <f>D74</f>
        <v>6</v>
      </c>
      <c r="E72" s="39">
        <f>E74</f>
        <v>3312</v>
      </c>
      <c r="F72" s="39">
        <f t="shared" ref="F72:J72" si="38">F74</f>
        <v>0</v>
      </c>
      <c r="G72" s="39">
        <f t="shared" si="38"/>
        <v>0</v>
      </c>
      <c r="H72" s="39">
        <f t="shared" si="38"/>
        <v>3312</v>
      </c>
      <c r="I72" s="39">
        <f t="shared" si="38"/>
        <v>0</v>
      </c>
      <c r="J72" s="39">
        <f t="shared" si="38"/>
        <v>0</v>
      </c>
      <c r="K72" s="7"/>
      <c r="L72" s="7"/>
      <c r="M72" s="30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8"/>
      <c r="AL72" s="8"/>
      <c r="AM72" s="8"/>
      <c r="AN72" s="9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99" customFormat="1" ht="31.5">
      <c r="A73" s="79" t="s">
        <v>39</v>
      </c>
      <c r="B73" s="61" t="s">
        <v>40</v>
      </c>
      <c r="C73" s="39">
        <f>C74</f>
        <v>0</v>
      </c>
      <c r="D73" s="39">
        <f>D74</f>
        <v>6</v>
      </c>
      <c r="E73" s="39">
        <f>E74</f>
        <v>3312</v>
      </c>
      <c r="F73" s="39">
        <f t="shared" ref="F73:J73" si="39">F74</f>
        <v>0</v>
      </c>
      <c r="G73" s="39">
        <f t="shared" si="39"/>
        <v>0</v>
      </c>
      <c r="H73" s="39">
        <f t="shared" si="39"/>
        <v>3312</v>
      </c>
      <c r="I73" s="39">
        <f t="shared" si="39"/>
        <v>0</v>
      </c>
      <c r="J73" s="39">
        <f t="shared" si="39"/>
        <v>0</v>
      </c>
      <c r="K73" s="7"/>
      <c r="L73" s="7"/>
      <c r="M73" s="30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8"/>
      <c r="AL73" s="8"/>
      <c r="AM73" s="8"/>
      <c r="AN73" s="9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99" customFormat="1">
      <c r="A74" s="80" t="s">
        <v>41</v>
      </c>
      <c r="B74" s="92" t="s">
        <v>42</v>
      </c>
      <c r="C74" s="95">
        <v>0</v>
      </c>
      <c r="D74" s="95">
        <v>6</v>
      </c>
      <c r="E74" s="95">
        <f>SUM(F74:I74)</f>
        <v>3312</v>
      </c>
      <c r="F74" s="95">
        <v>0</v>
      </c>
      <c r="G74" s="95">
        <v>0</v>
      </c>
      <c r="H74" s="95">
        <f>1076+500+693+1043</f>
        <v>3312</v>
      </c>
      <c r="I74" s="95">
        <v>0</v>
      </c>
      <c r="J74" s="95">
        <v>0</v>
      </c>
      <c r="K74" s="7">
        <v>3381</v>
      </c>
      <c r="L74" s="7"/>
      <c r="M74" s="30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8"/>
      <c r="AL74" s="8"/>
      <c r="AM74" s="19"/>
      <c r="AN74" s="106"/>
      <c r="AO74" s="7"/>
      <c r="AP74" s="7"/>
      <c r="AQ74" s="7"/>
      <c r="AR74" s="87"/>
      <c r="AS74" s="7"/>
      <c r="AT74" s="7"/>
      <c r="AU74" s="7"/>
      <c r="AV74" s="7"/>
      <c r="AW74" s="7"/>
      <c r="AX74" s="7"/>
    </row>
    <row r="75" spans="1:50" s="99" customFormat="1" ht="42.75">
      <c r="A75" s="100" t="s">
        <v>63</v>
      </c>
      <c r="B75" s="82"/>
      <c r="C75" s="83">
        <f t="shared" ref="C75:J76" si="40">C76</f>
        <v>0</v>
      </c>
      <c r="D75" s="83">
        <f t="shared" si="40"/>
        <v>16</v>
      </c>
      <c r="E75" s="83">
        <f t="shared" si="40"/>
        <v>2717</v>
      </c>
      <c r="F75" s="84">
        <f t="shared" si="40"/>
        <v>0</v>
      </c>
      <c r="G75" s="84">
        <f t="shared" si="40"/>
        <v>0</v>
      </c>
      <c r="H75" s="84">
        <f t="shared" si="40"/>
        <v>2717</v>
      </c>
      <c r="I75" s="84">
        <f t="shared" si="40"/>
        <v>0</v>
      </c>
      <c r="J75" s="83">
        <f t="shared" si="40"/>
        <v>0</v>
      </c>
      <c r="K75" s="7"/>
      <c r="L75" s="7"/>
      <c r="M75" s="30"/>
      <c r="N75" s="7"/>
      <c r="O75" s="85">
        <f>1865+986</f>
        <v>2851</v>
      </c>
      <c r="P75" s="86">
        <v>0</v>
      </c>
      <c r="Q75" s="7"/>
      <c r="R75" s="88">
        <v>16.087</v>
      </c>
      <c r="S75" s="7"/>
      <c r="T75" s="7"/>
      <c r="U75" s="7"/>
      <c r="V75" s="7"/>
      <c r="W75" s="7"/>
      <c r="X75" s="7"/>
      <c r="Y75" s="7"/>
      <c r="Z75" s="7"/>
      <c r="AA75" s="7"/>
      <c r="AB75" s="89">
        <f>1865+986-16</f>
        <v>2835</v>
      </c>
      <c r="AC75" s="89">
        <v>0</v>
      </c>
      <c r="AD75" s="103">
        <f>SUM(AB75:AC75)</f>
        <v>2835</v>
      </c>
      <c r="AE75" s="7"/>
      <c r="AF75" s="7"/>
      <c r="AG75" s="7"/>
      <c r="AH75" s="7"/>
      <c r="AI75" s="7"/>
      <c r="AJ75" s="7"/>
      <c r="AK75" s="8"/>
      <c r="AL75" s="8"/>
      <c r="AM75" s="8"/>
      <c r="AN75" s="9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99" customFormat="1">
      <c r="A76" s="104" t="s">
        <v>23</v>
      </c>
      <c r="B76" s="33"/>
      <c r="C76" s="39">
        <f t="shared" si="40"/>
        <v>0</v>
      </c>
      <c r="D76" s="39">
        <f t="shared" si="40"/>
        <v>16</v>
      </c>
      <c r="E76" s="39">
        <f t="shared" si="40"/>
        <v>2717</v>
      </c>
      <c r="F76" s="40">
        <f t="shared" si="40"/>
        <v>0</v>
      </c>
      <c r="G76" s="40">
        <f t="shared" si="40"/>
        <v>0</v>
      </c>
      <c r="H76" s="40">
        <f t="shared" si="40"/>
        <v>2717</v>
      </c>
      <c r="I76" s="40">
        <f t="shared" si="40"/>
        <v>0</v>
      </c>
      <c r="J76" s="39">
        <f t="shared" si="40"/>
        <v>0</v>
      </c>
      <c r="K76" s="7"/>
      <c r="L76" s="7"/>
      <c r="M76" s="30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8"/>
      <c r="AL76" s="8"/>
      <c r="AM76" s="8"/>
      <c r="AN76" s="9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99" customFormat="1" ht="30">
      <c r="A77" s="105" t="s">
        <v>55</v>
      </c>
      <c r="B77" s="92">
        <v>58</v>
      </c>
      <c r="C77" s="39">
        <f>C79</f>
        <v>0</v>
      </c>
      <c r="D77" s="39">
        <f>D79</f>
        <v>16</v>
      </c>
      <c r="E77" s="39">
        <f>E79</f>
        <v>2717</v>
      </c>
      <c r="F77" s="40">
        <f t="shared" ref="F77:J77" si="41">F79</f>
        <v>0</v>
      </c>
      <c r="G77" s="40">
        <f t="shared" si="41"/>
        <v>0</v>
      </c>
      <c r="H77" s="40">
        <f t="shared" si="41"/>
        <v>2717</v>
      </c>
      <c r="I77" s="40">
        <f t="shared" si="41"/>
        <v>0</v>
      </c>
      <c r="J77" s="39">
        <f t="shared" si="41"/>
        <v>0</v>
      </c>
      <c r="K77" s="7"/>
      <c r="L77" s="7"/>
      <c r="M77" s="30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8"/>
      <c r="AL77" s="8"/>
      <c r="AM77" s="8"/>
      <c r="AN77" s="9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99" customFormat="1" ht="31.5">
      <c r="A78" s="79" t="s">
        <v>39</v>
      </c>
      <c r="B78" s="61" t="s">
        <v>40</v>
      </c>
      <c r="C78" s="39">
        <f>C79</f>
        <v>0</v>
      </c>
      <c r="D78" s="39">
        <f>D79</f>
        <v>16</v>
      </c>
      <c r="E78" s="39">
        <f>E79</f>
        <v>2717</v>
      </c>
      <c r="F78" s="40">
        <f t="shared" ref="F78:J78" si="42">F79</f>
        <v>0</v>
      </c>
      <c r="G78" s="40">
        <f t="shared" si="42"/>
        <v>0</v>
      </c>
      <c r="H78" s="40">
        <f t="shared" si="42"/>
        <v>2717</v>
      </c>
      <c r="I78" s="40">
        <f t="shared" si="42"/>
        <v>0</v>
      </c>
      <c r="J78" s="39">
        <f t="shared" si="42"/>
        <v>0</v>
      </c>
      <c r="K78" s="7"/>
      <c r="L78" s="7"/>
      <c r="M78" s="30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8"/>
      <c r="AL78" s="8"/>
      <c r="AM78" s="8"/>
      <c r="AN78" s="9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99" customFormat="1">
      <c r="A79" s="80" t="s">
        <v>41</v>
      </c>
      <c r="B79" s="92" t="s">
        <v>42</v>
      </c>
      <c r="C79" s="94">
        <v>0</v>
      </c>
      <c r="D79" s="94">
        <v>16</v>
      </c>
      <c r="E79" s="95">
        <f>SUM(F79:I79)</f>
        <v>2717</v>
      </c>
      <c r="F79" s="95">
        <v>0</v>
      </c>
      <c r="G79" s="95">
        <v>0</v>
      </c>
      <c r="H79" s="95">
        <f>854+850+600+413</f>
        <v>2717</v>
      </c>
      <c r="I79" s="95">
        <v>0</v>
      </c>
      <c r="J79" s="95">
        <v>0</v>
      </c>
      <c r="K79" s="7">
        <v>2835</v>
      </c>
      <c r="L79" s="7"/>
      <c r="M79" s="30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8"/>
      <c r="AL79" s="8"/>
      <c r="AM79" s="19"/>
      <c r="AN79" s="106"/>
      <c r="AO79" s="7"/>
      <c r="AP79" s="7"/>
      <c r="AQ79" s="7"/>
      <c r="AR79" s="87"/>
      <c r="AS79" s="7"/>
      <c r="AT79" s="7"/>
      <c r="AU79" s="7"/>
      <c r="AV79" s="7"/>
      <c r="AW79" s="7"/>
      <c r="AX79" s="7"/>
    </row>
    <row r="80" spans="1:50" ht="71.25" hidden="1">
      <c r="A80" s="81" t="s">
        <v>64</v>
      </c>
      <c r="B80" s="82"/>
      <c r="C80" s="83">
        <f t="shared" ref="C80:J81" si="43">C81</f>
        <v>0</v>
      </c>
      <c r="D80" s="83">
        <f t="shared" si="43"/>
        <v>0</v>
      </c>
      <c r="E80" s="83">
        <f t="shared" si="43"/>
        <v>0</v>
      </c>
      <c r="F80" s="84">
        <f t="shared" si="43"/>
        <v>0</v>
      </c>
      <c r="G80" s="84">
        <f t="shared" si="43"/>
        <v>0</v>
      </c>
      <c r="H80" s="84">
        <f t="shared" si="43"/>
        <v>0</v>
      </c>
      <c r="I80" s="84">
        <f t="shared" si="43"/>
        <v>0</v>
      </c>
      <c r="J80" s="83">
        <f t="shared" si="43"/>
        <v>0</v>
      </c>
      <c r="M80" s="30"/>
      <c r="O80" s="85">
        <v>0</v>
      </c>
      <c r="P80" s="86">
        <v>291</v>
      </c>
      <c r="R80" s="88">
        <v>0</v>
      </c>
      <c r="AB80" s="103">
        <v>0</v>
      </c>
      <c r="AC80" s="89">
        <v>291</v>
      </c>
      <c r="AD80" s="103">
        <f>SUM(AB80:AC80)</f>
        <v>291</v>
      </c>
    </row>
    <row r="81" spans="1:44" hidden="1">
      <c r="A81" s="91" t="s">
        <v>23</v>
      </c>
      <c r="B81" s="92"/>
      <c r="C81" s="39">
        <f t="shared" si="43"/>
        <v>0</v>
      </c>
      <c r="D81" s="39">
        <f t="shared" si="43"/>
        <v>0</v>
      </c>
      <c r="E81" s="39">
        <f t="shared" si="43"/>
        <v>0</v>
      </c>
      <c r="F81" s="40">
        <f t="shared" si="43"/>
        <v>0</v>
      </c>
      <c r="G81" s="40">
        <f t="shared" si="43"/>
        <v>0</v>
      </c>
      <c r="H81" s="40">
        <f t="shared" si="43"/>
        <v>0</v>
      </c>
      <c r="I81" s="40">
        <f t="shared" si="43"/>
        <v>0</v>
      </c>
      <c r="J81" s="39">
        <f t="shared" si="43"/>
        <v>0</v>
      </c>
      <c r="M81" s="30"/>
    </row>
    <row r="82" spans="1:44" ht="30" hidden="1">
      <c r="A82" s="93" t="s">
        <v>55</v>
      </c>
      <c r="B82" s="92">
        <v>58</v>
      </c>
      <c r="C82" s="39">
        <f>C84</f>
        <v>0</v>
      </c>
      <c r="D82" s="39">
        <f>D84</f>
        <v>0</v>
      </c>
      <c r="E82" s="39">
        <f>E84</f>
        <v>0</v>
      </c>
      <c r="F82" s="40">
        <f t="shared" ref="F82:H82" si="44">F84</f>
        <v>0</v>
      </c>
      <c r="G82" s="40">
        <f t="shared" si="44"/>
        <v>0</v>
      </c>
      <c r="H82" s="40">
        <f t="shared" si="44"/>
        <v>0</v>
      </c>
      <c r="I82" s="40">
        <f>I84</f>
        <v>0</v>
      </c>
      <c r="J82" s="39">
        <f t="shared" ref="J82" si="45">J84</f>
        <v>0</v>
      </c>
      <c r="M82" s="30"/>
    </row>
    <row r="83" spans="1:44" ht="31.5" hidden="1">
      <c r="A83" s="79" t="s">
        <v>39</v>
      </c>
      <c r="B83" s="61" t="s">
        <v>40</v>
      </c>
      <c r="C83" s="39">
        <f>C84</f>
        <v>0</v>
      </c>
      <c r="D83" s="39">
        <f>D84</f>
        <v>0</v>
      </c>
      <c r="E83" s="39">
        <f>E84</f>
        <v>0</v>
      </c>
      <c r="F83" s="40">
        <f t="shared" ref="F83:J83" si="46">F84</f>
        <v>0</v>
      </c>
      <c r="G83" s="40">
        <f t="shared" si="46"/>
        <v>0</v>
      </c>
      <c r="H83" s="40">
        <f t="shared" si="46"/>
        <v>0</v>
      </c>
      <c r="I83" s="40">
        <f t="shared" si="46"/>
        <v>0</v>
      </c>
      <c r="J83" s="39">
        <f t="shared" si="46"/>
        <v>0</v>
      </c>
      <c r="M83" s="30"/>
    </row>
    <row r="84" spans="1:44" hidden="1">
      <c r="A84" s="80" t="s">
        <v>41</v>
      </c>
      <c r="B84" s="92" t="s">
        <v>42</v>
      </c>
      <c r="C84" s="94">
        <v>0</v>
      </c>
      <c r="D84" s="94">
        <v>0</v>
      </c>
      <c r="E84" s="95">
        <f>SUM(F84:I84)</f>
        <v>0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7">
        <v>291</v>
      </c>
      <c r="M84" s="30"/>
      <c r="AM84" s="19"/>
      <c r="AN84" s="96"/>
      <c r="AR84" s="87"/>
    </row>
    <row r="85" spans="1:44" hidden="1">
      <c r="A85" s="107" t="s">
        <v>65</v>
      </c>
      <c r="B85" s="108" t="s">
        <v>66</v>
      </c>
      <c r="C85" s="109">
        <f t="shared" ref="C85:J88" si="47">C86</f>
        <v>0</v>
      </c>
      <c r="D85" s="109">
        <f t="shared" si="47"/>
        <v>5684</v>
      </c>
      <c r="E85" s="109">
        <f t="shared" si="47"/>
        <v>0</v>
      </c>
      <c r="F85" s="110">
        <f t="shared" si="47"/>
        <v>0</v>
      </c>
      <c r="G85" s="110">
        <f t="shared" si="47"/>
        <v>0</v>
      </c>
      <c r="H85" s="110">
        <f t="shared" si="47"/>
        <v>0</v>
      </c>
      <c r="I85" s="110">
        <f t="shared" si="47"/>
        <v>0</v>
      </c>
      <c r="J85" s="109">
        <f t="shared" si="47"/>
        <v>0</v>
      </c>
      <c r="M85" s="30"/>
    </row>
    <row r="86" spans="1:44" s="7" customFormat="1" ht="41.25" hidden="1" customHeight="1">
      <c r="A86" s="47" t="s">
        <v>23</v>
      </c>
      <c r="B86" s="52"/>
      <c r="C86" s="53">
        <f t="shared" si="47"/>
        <v>0</v>
      </c>
      <c r="D86" s="53">
        <f t="shared" si="47"/>
        <v>5684</v>
      </c>
      <c r="E86" s="53">
        <f t="shared" si="47"/>
        <v>0</v>
      </c>
      <c r="F86" s="54">
        <f t="shared" si="47"/>
        <v>0</v>
      </c>
      <c r="G86" s="54">
        <f t="shared" si="47"/>
        <v>0</v>
      </c>
      <c r="H86" s="54">
        <f t="shared" si="47"/>
        <v>0</v>
      </c>
      <c r="I86" s="54">
        <f t="shared" si="47"/>
        <v>0</v>
      </c>
      <c r="J86" s="53">
        <f t="shared" si="47"/>
        <v>0</v>
      </c>
      <c r="M86" s="30"/>
      <c r="AK86" s="8"/>
      <c r="AL86" s="8"/>
      <c r="AM86" s="8"/>
      <c r="AN86" s="9"/>
    </row>
    <row r="87" spans="1:44" s="7" customFormat="1" ht="47.25" hidden="1">
      <c r="A87" s="111" t="s">
        <v>32</v>
      </c>
      <c r="B87" s="57" t="s">
        <v>33</v>
      </c>
      <c r="C87" s="53">
        <f t="shared" si="47"/>
        <v>0</v>
      </c>
      <c r="D87" s="53">
        <f t="shared" si="47"/>
        <v>5684</v>
      </c>
      <c r="E87" s="53">
        <f t="shared" si="47"/>
        <v>0</v>
      </c>
      <c r="F87" s="54">
        <f t="shared" si="47"/>
        <v>0</v>
      </c>
      <c r="G87" s="54">
        <f t="shared" si="47"/>
        <v>0</v>
      </c>
      <c r="H87" s="54">
        <f t="shared" si="47"/>
        <v>0</v>
      </c>
      <c r="I87" s="54">
        <f t="shared" si="47"/>
        <v>0</v>
      </c>
      <c r="J87" s="53">
        <f t="shared" si="47"/>
        <v>0</v>
      </c>
      <c r="M87" s="30"/>
      <c r="AK87" s="8"/>
      <c r="AL87" s="8"/>
      <c r="AM87" s="8"/>
      <c r="AN87" s="9"/>
    </row>
    <row r="88" spans="1:44" s="7" customFormat="1" ht="47.25" hidden="1">
      <c r="A88" s="111" t="s">
        <v>34</v>
      </c>
      <c r="B88" s="57" t="s">
        <v>35</v>
      </c>
      <c r="C88" s="53">
        <f t="shared" si="47"/>
        <v>0</v>
      </c>
      <c r="D88" s="53">
        <f t="shared" si="47"/>
        <v>5684</v>
      </c>
      <c r="E88" s="53">
        <f t="shared" si="47"/>
        <v>0</v>
      </c>
      <c r="F88" s="54">
        <f t="shared" si="47"/>
        <v>0</v>
      </c>
      <c r="G88" s="54">
        <f t="shared" si="47"/>
        <v>0</v>
      </c>
      <c r="H88" s="54">
        <f t="shared" si="47"/>
        <v>0</v>
      </c>
      <c r="I88" s="54">
        <f t="shared" si="47"/>
        <v>0</v>
      </c>
      <c r="J88" s="53">
        <f t="shared" si="47"/>
        <v>0</v>
      </c>
      <c r="M88" s="30"/>
      <c r="AK88" s="8"/>
      <c r="AL88" s="8"/>
      <c r="AM88" s="8"/>
      <c r="AN88" s="9"/>
    </row>
    <row r="89" spans="1:44" s="7" customFormat="1" ht="26.25" hidden="1" customHeight="1">
      <c r="A89" s="112" t="s">
        <v>36</v>
      </c>
      <c r="B89" s="58" t="s">
        <v>37</v>
      </c>
      <c r="C89" s="53">
        <f>C95</f>
        <v>0</v>
      </c>
      <c r="D89" s="53">
        <f>D95</f>
        <v>5684</v>
      </c>
      <c r="E89" s="53">
        <f>E95</f>
        <v>0</v>
      </c>
      <c r="F89" s="54">
        <f t="shared" ref="F89:J89" si="48">F91</f>
        <v>0</v>
      </c>
      <c r="G89" s="54">
        <f t="shared" si="48"/>
        <v>0</v>
      </c>
      <c r="H89" s="54">
        <f t="shared" si="48"/>
        <v>0</v>
      </c>
      <c r="I89" s="54">
        <f t="shared" si="48"/>
        <v>0</v>
      </c>
      <c r="J89" s="53">
        <f t="shared" si="48"/>
        <v>0</v>
      </c>
      <c r="M89" s="30"/>
      <c r="AK89" s="8"/>
      <c r="AL89" s="8"/>
      <c r="AM89" s="8"/>
      <c r="AN89" s="9"/>
    </row>
    <row r="90" spans="1:44" s="7" customFormat="1" ht="28.5" hidden="1">
      <c r="A90" s="113" t="s">
        <v>67</v>
      </c>
      <c r="B90" s="114"/>
      <c r="C90" s="115">
        <f t="shared" ref="C90:J94" si="49">C91</f>
        <v>0</v>
      </c>
      <c r="D90" s="115">
        <f t="shared" si="49"/>
        <v>5684</v>
      </c>
      <c r="E90" s="115">
        <f t="shared" si="49"/>
        <v>0</v>
      </c>
      <c r="F90" s="116">
        <f t="shared" si="49"/>
        <v>0</v>
      </c>
      <c r="G90" s="116">
        <f t="shared" si="49"/>
        <v>0</v>
      </c>
      <c r="H90" s="116">
        <f t="shared" si="49"/>
        <v>0</v>
      </c>
      <c r="I90" s="116">
        <f t="shared" si="49"/>
        <v>0</v>
      </c>
      <c r="J90" s="115">
        <f t="shared" si="49"/>
        <v>0</v>
      </c>
      <c r="M90" s="30"/>
      <c r="O90" s="85">
        <v>0</v>
      </c>
      <c r="P90" s="86">
        <v>22915</v>
      </c>
      <c r="R90" s="88"/>
      <c r="AK90" s="8"/>
      <c r="AL90" s="8"/>
      <c r="AM90" s="8"/>
      <c r="AN90" s="9"/>
    </row>
    <row r="91" spans="1:44" s="7" customFormat="1" ht="47.25" hidden="1" customHeight="1">
      <c r="A91" s="55" t="s">
        <v>68</v>
      </c>
      <c r="B91" s="55"/>
      <c r="C91" s="117">
        <f t="shared" si="49"/>
        <v>0</v>
      </c>
      <c r="D91" s="117">
        <f t="shared" si="49"/>
        <v>5684</v>
      </c>
      <c r="E91" s="117">
        <f t="shared" si="49"/>
        <v>0</v>
      </c>
      <c r="F91" s="118">
        <f t="shared" si="49"/>
        <v>0</v>
      </c>
      <c r="G91" s="118">
        <f t="shared" si="49"/>
        <v>0</v>
      </c>
      <c r="H91" s="118">
        <f t="shared" si="49"/>
        <v>0</v>
      </c>
      <c r="I91" s="118">
        <f t="shared" si="49"/>
        <v>0</v>
      </c>
      <c r="J91" s="117">
        <f t="shared" si="49"/>
        <v>0</v>
      </c>
      <c r="M91" s="30"/>
      <c r="AK91" s="8"/>
      <c r="AL91" s="8"/>
      <c r="AM91" s="8"/>
      <c r="AN91" s="9"/>
    </row>
    <row r="92" spans="1:44" s="7" customFormat="1" hidden="1">
      <c r="A92" s="66" t="s">
        <v>23</v>
      </c>
      <c r="B92" s="70"/>
      <c r="C92" s="53">
        <f t="shared" si="49"/>
        <v>0</v>
      </c>
      <c r="D92" s="53">
        <f t="shared" si="49"/>
        <v>5684</v>
      </c>
      <c r="E92" s="53">
        <f t="shared" si="49"/>
        <v>0</v>
      </c>
      <c r="F92" s="54">
        <f t="shared" si="49"/>
        <v>0</v>
      </c>
      <c r="G92" s="54">
        <f t="shared" si="49"/>
        <v>0</v>
      </c>
      <c r="H92" s="54">
        <f t="shared" si="49"/>
        <v>0</v>
      </c>
      <c r="I92" s="54">
        <f t="shared" si="49"/>
        <v>0</v>
      </c>
      <c r="J92" s="53">
        <f t="shared" si="49"/>
        <v>0</v>
      </c>
      <c r="M92" s="30"/>
      <c r="AK92" s="8"/>
      <c r="AL92" s="8"/>
      <c r="AM92" s="8"/>
      <c r="AN92" s="9"/>
    </row>
    <row r="93" spans="1:44" s="7" customFormat="1" ht="47.25" hidden="1">
      <c r="A93" s="59" t="s">
        <v>32</v>
      </c>
      <c r="B93" s="57" t="s">
        <v>33</v>
      </c>
      <c r="C93" s="53">
        <f t="shared" si="49"/>
        <v>0</v>
      </c>
      <c r="D93" s="53">
        <f t="shared" si="49"/>
        <v>5684</v>
      </c>
      <c r="E93" s="53">
        <f t="shared" si="49"/>
        <v>0</v>
      </c>
      <c r="F93" s="54">
        <f t="shared" si="49"/>
        <v>0</v>
      </c>
      <c r="G93" s="54">
        <f t="shared" si="49"/>
        <v>0</v>
      </c>
      <c r="H93" s="54">
        <f t="shared" si="49"/>
        <v>0</v>
      </c>
      <c r="I93" s="54">
        <f t="shared" si="49"/>
        <v>0</v>
      </c>
      <c r="J93" s="53">
        <f t="shared" si="49"/>
        <v>0</v>
      </c>
      <c r="M93" s="30"/>
      <c r="AK93" s="8"/>
      <c r="AL93" s="8"/>
      <c r="AM93" s="8"/>
      <c r="AN93" s="9"/>
    </row>
    <row r="94" spans="1:44" s="7" customFormat="1" ht="47.25" hidden="1">
      <c r="A94" s="111" t="s">
        <v>34</v>
      </c>
      <c r="B94" s="57" t="s">
        <v>35</v>
      </c>
      <c r="C94" s="53">
        <f t="shared" si="49"/>
        <v>0</v>
      </c>
      <c r="D94" s="53">
        <f t="shared" si="49"/>
        <v>5684</v>
      </c>
      <c r="E94" s="53">
        <f t="shared" si="49"/>
        <v>0</v>
      </c>
      <c r="F94" s="54">
        <f t="shared" si="49"/>
        <v>0</v>
      </c>
      <c r="G94" s="54">
        <f t="shared" si="49"/>
        <v>0</v>
      </c>
      <c r="H94" s="54">
        <f t="shared" si="49"/>
        <v>0</v>
      </c>
      <c r="I94" s="54">
        <f>I95</f>
        <v>0</v>
      </c>
      <c r="J94" s="53">
        <f t="shared" si="49"/>
        <v>0</v>
      </c>
      <c r="M94" s="30"/>
      <c r="AK94" s="8"/>
      <c r="AL94" s="8"/>
      <c r="AM94" s="8"/>
      <c r="AN94" s="9"/>
    </row>
    <row r="95" spans="1:44" s="7" customFormat="1" hidden="1">
      <c r="A95" s="112" t="s">
        <v>36</v>
      </c>
      <c r="B95" s="58" t="s">
        <v>37</v>
      </c>
      <c r="C95" s="119">
        <v>0</v>
      </c>
      <c r="D95" s="119">
        <v>5684</v>
      </c>
      <c r="E95" s="95">
        <f>SUM(F95:I95)</f>
        <v>0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M95" s="30"/>
      <c r="AK95" s="8"/>
      <c r="AL95" s="8"/>
      <c r="AM95" s="8"/>
      <c r="AN95" s="36"/>
    </row>
    <row r="96" spans="1:44" ht="22.5" customHeight="1">
      <c r="A96" s="120" t="s">
        <v>69</v>
      </c>
      <c r="B96" s="108" t="s">
        <v>70</v>
      </c>
      <c r="C96" s="121">
        <f>C97</f>
        <v>0</v>
      </c>
      <c r="D96" s="121">
        <f>D97</f>
        <v>4165</v>
      </c>
      <c r="E96" s="121">
        <f>E97</f>
        <v>-6416.15</v>
      </c>
      <c r="F96" s="122">
        <f t="shared" ref="F96:J99" si="50">F97</f>
        <v>0</v>
      </c>
      <c r="G96" s="122">
        <f t="shared" si="50"/>
        <v>0</v>
      </c>
      <c r="H96" s="122">
        <f t="shared" si="50"/>
        <v>-6416.15</v>
      </c>
      <c r="I96" s="122">
        <f t="shared" si="50"/>
        <v>0</v>
      </c>
      <c r="J96" s="121">
        <f t="shared" si="50"/>
        <v>0</v>
      </c>
      <c r="M96" s="30"/>
    </row>
    <row r="97" spans="1:44">
      <c r="A97" s="32" t="s">
        <v>23</v>
      </c>
      <c r="B97" s="33"/>
      <c r="C97" s="64">
        <f>C98+C101</f>
        <v>0</v>
      </c>
      <c r="D97" s="64">
        <f>D98+D101</f>
        <v>4165</v>
      </c>
      <c r="E97" s="64">
        <f>E98+E101</f>
        <v>-6416.15</v>
      </c>
      <c r="F97" s="65">
        <f t="shared" ref="F97:J97" si="51">F98+F101</f>
        <v>0</v>
      </c>
      <c r="G97" s="65">
        <f t="shared" si="51"/>
        <v>0</v>
      </c>
      <c r="H97" s="65">
        <f t="shared" si="51"/>
        <v>-6416.15</v>
      </c>
      <c r="I97" s="65">
        <f t="shared" si="51"/>
        <v>0</v>
      </c>
      <c r="J97" s="64">
        <f t="shared" si="51"/>
        <v>0</v>
      </c>
      <c r="M97" s="30"/>
    </row>
    <row r="98" spans="1:44" ht="47.25">
      <c r="A98" s="63" t="s">
        <v>71</v>
      </c>
      <c r="B98" s="78">
        <v>58</v>
      </c>
      <c r="C98" s="64">
        <f t="shared" ref="C98:E99" si="52">C99</f>
        <v>0</v>
      </c>
      <c r="D98" s="64">
        <f t="shared" si="52"/>
        <v>4165</v>
      </c>
      <c r="E98" s="64">
        <f t="shared" si="52"/>
        <v>-6416.15</v>
      </c>
      <c r="F98" s="65">
        <f t="shared" si="50"/>
        <v>0</v>
      </c>
      <c r="G98" s="65">
        <f t="shared" si="50"/>
        <v>0</v>
      </c>
      <c r="H98" s="65">
        <f t="shared" si="50"/>
        <v>-6416.15</v>
      </c>
      <c r="I98" s="65">
        <f t="shared" si="50"/>
        <v>0</v>
      </c>
      <c r="J98" s="64">
        <f t="shared" si="50"/>
        <v>0</v>
      </c>
      <c r="M98" s="30"/>
    </row>
    <row r="99" spans="1:44" ht="31.5">
      <c r="A99" s="79" t="s">
        <v>39</v>
      </c>
      <c r="B99" s="61" t="s">
        <v>40</v>
      </c>
      <c r="C99" s="68">
        <f t="shared" si="52"/>
        <v>0</v>
      </c>
      <c r="D99" s="68">
        <f t="shared" si="52"/>
        <v>4165</v>
      </c>
      <c r="E99" s="68">
        <f t="shared" si="52"/>
        <v>-6416.15</v>
      </c>
      <c r="F99" s="69">
        <f t="shared" si="50"/>
        <v>0</v>
      </c>
      <c r="G99" s="69">
        <f t="shared" si="50"/>
        <v>0</v>
      </c>
      <c r="H99" s="69">
        <f t="shared" si="50"/>
        <v>-6416.15</v>
      </c>
      <c r="I99" s="69">
        <f t="shared" si="50"/>
        <v>0</v>
      </c>
      <c r="J99" s="68">
        <f t="shared" si="50"/>
        <v>0</v>
      </c>
      <c r="M99" s="30"/>
    </row>
    <row r="100" spans="1:44">
      <c r="A100" s="80" t="s">
        <v>41</v>
      </c>
      <c r="B100" s="61" t="s">
        <v>42</v>
      </c>
      <c r="C100" s="68">
        <f>C114+C109</f>
        <v>0</v>
      </c>
      <c r="D100" s="68">
        <f>D114+D109</f>
        <v>4165</v>
      </c>
      <c r="E100" s="68">
        <f>E114+E109</f>
        <v>-6416.15</v>
      </c>
      <c r="F100" s="69">
        <f t="shared" ref="F100:H100" si="53">F114+F109</f>
        <v>0</v>
      </c>
      <c r="G100" s="69">
        <f t="shared" si="53"/>
        <v>0</v>
      </c>
      <c r="H100" s="69">
        <f t="shared" si="53"/>
        <v>-6416.15</v>
      </c>
      <c r="I100" s="69">
        <f>I114+I109</f>
        <v>0</v>
      </c>
      <c r="J100" s="68">
        <f t="shared" ref="J100" si="54">J114+J109</f>
        <v>0</v>
      </c>
      <c r="M100" s="30"/>
    </row>
    <row r="101" spans="1:44" ht="31.5" hidden="1">
      <c r="A101" s="123" t="s">
        <v>43</v>
      </c>
      <c r="B101" s="124" t="s">
        <v>44</v>
      </c>
      <c r="C101" s="125">
        <f t="shared" ref="C101:J103" si="55">C102</f>
        <v>0</v>
      </c>
      <c r="D101" s="125">
        <f t="shared" si="55"/>
        <v>0</v>
      </c>
      <c r="E101" s="125">
        <f t="shared" si="55"/>
        <v>0</v>
      </c>
      <c r="F101" s="126">
        <f t="shared" si="55"/>
        <v>0</v>
      </c>
      <c r="G101" s="126">
        <f t="shared" si="55"/>
        <v>0</v>
      </c>
      <c r="H101" s="126">
        <f t="shared" si="55"/>
        <v>0</v>
      </c>
      <c r="I101" s="126">
        <f t="shared" si="55"/>
        <v>0</v>
      </c>
      <c r="J101" s="125">
        <f t="shared" si="55"/>
        <v>0</v>
      </c>
      <c r="M101" s="30"/>
    </row>
    <row r="102" spans="1:44" ht="31.5" hidden="1">
      <c r="A102" s="123" t="s">
        <v>45</v>
      </c>
      <c r="B102" s="124">
        <v>71</v>
      </c>
      <c r="C102" s="90">
        <f t="shared" si="55"/>
        <v>0</v>
      </c>
      <c r="D102" s="90">
        <f t="shared" si="55"/>
        <v>0</v>
      </c>
      <c r="E102" s="90">
        <f t="shared" si="55"/>
        <v>0</v>
      </c>
      <c r="F102" s="127">
        <f t="shared" si="55"/>
        <v>0</v>
      </c>
      <c r="G102" s="127">
        <f t="shared" si="55"/>
        <v>0</v>
      </c>
      <c r="H102" s="127">
        <f t="shared" si="55"/>
        <v>0</v>
      </c>
      <c r="I102" s="127">
        <f t="shared" si="55"/>
        <v>0</v>
      </c>
      <c r="J102" s="90">
        <f t="shared" si="55"/>
        <v>0</v>
      </c>
      <c r="M102" s="30"/>
    </row>
    <row r="103" spans="1:44" ht="31.5" hidden="1">
      <c r="A103" s="128" t="s">
        <v>46</v>
      </c>
      <c r="B103" s="129" t="s">
        <v>47</v>
      </c>
      <c r="C103" s="90">
        <f t="shared" si="55"/>
        <v>0</v>
      </c>
      <c r="D103" s="90">
        <f t="shared" si="55"/>
        <v>0</v>
      </c>
      <c r="E103" s="90">
        <f t="shared" si="55"/>
        <v>0</v>
      </c>
      <c r="F103" s="127">
        <f t="shared" si="55"/>
        <v>0</v>
      </c>
      <c r="G103" s="127">
        <f t="shared" si="55"/>
        <v>0</v>
      </c>
      <c r="H103" s="127">
        <f t="shared" si="55"/>
        <v>0</v>
      </c>
      <c r="I103" s="127">
        <f t="shared" si="55"/>
        <v>0</v>
      </c>
      <c r="J103" s="90">
        <f t="shared" si="55"/>
        <v>0</v>
      </c>
      <c r="M103" s="30"/>
    </row>
    <row r="104" spans="1:44" hidden="1">
      <c r="A104" s="128" t="s">
        <v>48</v>
      </c>
      <c r="B104" s="129" t="s">
        <v>49</v>
      </c>
      <c r="C104" s="90">
        <f>C120+C126+C132+C138+C144+C150</f>
        <v>0</v>
      </c>
      <c r="D104" s="90">
        <f>D120+D126+D132+D138+D144+D150</f>
        <v>0</v>
      </c>
      <c r="E104" s="90">
        <f>E120+E126+E132+E138+E144+E150</f>
        <v>0</v>
      </c>
      <c r="F104" s="127">
        <f t="shared" ref="F104:J104" si="56">F120+F126+F132+F138+F144+F150</f>
        <v>0</v>
      </c>
      <c r="G104" s="127">
        <f t="shared" si="56"/>
        <v>0</v>
      </c>
      <c r="H104" s="127">
        <f t="shared" si="56"/>
        <v>0</v>
      </c>
      <c r="I104" s="127">
        <f t="shared" si="56"/>
        <v>0</v>
      </c>
      <c r="J104" s="90">
        <f t="shared" si="56"/>
        <v>0</v>
      </c>
      <c r="M104" s="30"/>
    </row>
    <row r="105" spans="1:44" s="7" customFormat="1" ht="78.75">
      <c r="A105" s="130" t="s">
        <v>72</v>
      </c>
      <c r="B105" s="131"/>
      <c r="C105" s="132">
        <f t="shared" ref="C105:J106" si="57">C106</f>
        <v>0</v>
      </c>
      <c r="D105" s="132">
        <f t="shared" si="57"/>
        <v>3342</v>
      </c>
      <c r="E105" s="132">
        <f t="shared" si="57"/>
        <v>-516.15</v>
      </c>
      <c r="F105" s="133">
        <f t="shared" si="57"/>
        <v>0</v>
      </c>
      <c r="G105" s="133">
        <f t="shared" si="57"/>
        <v>0</v>
      </c>
      <c r="H105" s="133">
        <f t="shared" si="57"/>
        <v>-516.15</v>
      </c>
      <c r="I105" s="133">
        <f t="shared" si="57"/>
        <v>0</v>
      </c>
      <c r="J105" s="132">
        <f t="shared" si="57"/>
        <v>0</v>
      </c>
      <c r="M105" s="30"/>
      <c r="O105" s="85">
        <v>3863</v>
      </c>
      <c r="P105" s="86">
        <v>0</v>
      </c>
      <c r="R105" s="88">
        <v>3342</v>
      </c>
      <c r="AB105" s="134">
        <f>3863+0-3342</f>
        <v>521</v>
      </c>
      <c r="AC105" s="89">
        <v>0</v>
      </c>
      <c r="AD105" s="98">
        <f>SUM(AB105:AC105)</f>
        <v>521</v>
      </c>
      <c r="AK105" s="8"/>
      <c r="AL105" s="8"/>
      <c r="AM105" s="8"/>
      <c r="AN105" s="9"/>
    </row>
    <row r="106" spans="1:44" s="7" customFormat="1">
      <c r="A106" s="135" t="s">
        <v>23</v>
      </c>
      <c r="B106" s="136"/>
      <c r="C106" s="68">
        <f t="shared" si="57"/>
        <v>0</v>
      </c>
      <c r="D106" s="68">
        <f t="shared" si="57"/>
        <v>3342</v>
      </c>
      <c r="E106" s="68">
        <f t="shared" si="57"/>
        <v>-516.15</v>
      </c>
      <c r="F106" s="69">
        <f t="shared" si="57"/>
        <v>0</v>
      </c>
      <c r="G106" s="69">
        <f t="shared" si="57"/>
        <v>0</v>
      </c>
      <c r="H106" s="69">
        <f t="shared" si="57"/>
        <v>-516.15</v>
      </c>
      <c r="I106" s="69">
        <f t="shared" si="57"/>
        <v>0</v>
      </c>
      <c r="J106" s="68">
        <f t="shared" si="57"/>
        <v>0</v>
      </c>
      <c r="M106" s="30"/>
      <c r="AK106" s="8"/>
      <c r="AL106" s="8"/>
      <c r="AM106" s="8"/>
      <c r="AN106" s="9"/>
    </row>
    <row r="107" spans="1:44" s="7" customFormat="1" ht="31.5">
      <c r="A107" s="137" t="s">
        <v>55</v>
      </c>
      <c r="B107" s="92">
        <v>58</v>
      </c>
      <c r="C107" s="68">
        <f>C109</f>
        <v>0</v>
      </c>
      <c r="D107" s="68">
        <f>D109</f>
        <v>3342</v>
      </c>
      <c r="E107" s="68">
        <f>E109</f>
        <v>-516.15</v>
      </c>
      <c r="F107" s="69">
        <f t="shared" ref="F107:J107" si="58">F109</f>
        <v>0</v>
      </c>
      <c r="G107" s="69">
        <f t="shared" si="58"/>
        <v>0</v>
      </c>
      <c r="H107" s="69">
        <f t="shared" si="58"/>
        <v>-516.15</v>
      </c>
      <c r="I107" s="69">
        <f t="shared" si="58"/>
        <v>0</v>
      </c>
      <c r="J107" s="68">
        <f t="shared" si="58"/>
        <v>0</v>
      </c>
      <c r="M107" s="30"/>
      <c r="AK107" s="8"/>
      <c r="AL107" s="8"/>
      <c r="AM107" s="8"/>
      <c r="AN107" s="9"/>
    </row>
    <row r="108" spans="1:44" s="7" customFormat="1" ht="31.5">
      <c r="A108" s="79" t="s">
        <v>39</v>
      </c>
      <c r="B108" s="61" t="s">
        <v>40</v>
      </c>
      <c r="C108" s="68">
        <f>C109</f>
        <v>0</v>
      </c>
      <c r="D108" s="68">
        <f>D109</f>
        <v>3342</v>
      </c>
      <c r="E108" s="68">
        <f>E109</f>
        <v>-516.15</v>
      </c>
      <c r="F108" s="69">
        <f t="shared" ref="F108:J108" si="59">F109</f>
        <v>0</v>
      </c>
      <c r="G108" s="69">
        <f t="shared" si="59"/>
        <v>0</v>
      </c>
      <c r="H108" s="69">
        <f t="shared" si="59"/>
        <v>-516.15</v>
      </c>
      <c r="I108" s="69">
        <f t="shared" si="59"/>
        <v>0</v>
      </c>
      <c r="J108" s="68">
        <f t="shared" si="59"/>
        <v>0</v>
      </c>
      <c r="M108" s="30"/>
      <c r="AK108" s="8"/>
      <c r="AL108" s="8"/>
      <c r="AM108" s="8"/>
      <c r="AN108" s="9"/>
    </row>
    <row r="109" spans="1:44" s="7" customFormat="1">
      <c r="A109" s="138" t="s">
        <v>41</v>
      </c>
      <c r="B109" s="92" t="s">
        <v>42</v>
      </c>
      <c r="C109" s="119">
        <v>0</v>
      </c>
      <c r="D109" s="119">
        <v>3342</v>
      </c>
      <c r="E109" s="95">
        <f>SUM(F109:I109)</f>
        <v>-516.15</v>
      </c>
      <c r="F109" s="139">
        <v>0</v>
      </c>
      <c r="G109" s="95">
        <v>0</v>
      </c>
      <c r="H109" s="95">
        <v>-516.15</v>
      </c>
      <c r="I109" s="95">
        <v>0</v>
      </c>
      <c r="J109" s="119">
        <v>0</v>
      </c>
      <c r="M109" s="30"/>
      <c r="AK109" s="8"/>
      <c r="AL109" s="8"/>
      <c r="AM109" s="19"/>
      <c r="AN109" s="106"/>
      <c r="AR109" s="87"/>
    </row>
    <row r="110" spans="1:44" ht="63">
      <c r="A110" s="140" t="s">
        <v>73</v>
      </c>
      <c r="B110" s="131"/>
      <c r="C110" s="132">
        <f t="shared" ref="C110:J111" si="60">C111</f>
        <v>0</v>
      </c>
      <c r="D110" s="132">
        <f t="shared" si="60"/>
        <v>823</v>
      </c>
      <c r="E110" s="132">
        <f t="shared" si="60"/>
        <v>-5900</v>
      </c>
      <c r="F110" s="133">
        <f t="shared" si="60"/>
        <v>0</v>
      </c>
      <c r="G110" s="133">
        <f t="shared" si="60"/>
        <v>0</v>
      </c>
      <c r="H110" s="133">
        <f t="shared" si="60"/>
        <v>-5900</v>
      </c>
      <c r="I110" s="133">
        <f t="shared" si="60"/>
        <v>0</v>
      </c>
      <c r="J110" s="132">
        <f t="shared" si="60"/>
        <v>0</v>
      </c>
      <c r="M110" s="30"/>
      <c r="O110" s="85">
        <f>1775+1025</f>
        <v>2800</v>
      </c>
      <c r="P110" s="86">
        <v>30300</v>
      </c>
      <c r="R110" s="88">
        <v>823</v>
      </c>
      <c r="AB110" s="89">
        <f>1775+1025-823</f>
        <v>1977</v>
      </c>
      <c r="AC110" s="89">
        <v>30300</v>
      </c>
      <c r="AD110" s="103">
        <f>SUM(AB110:AC110)</f>
        <v>32277</v>
      </c>
    </row>
    <row r="111" spans="1:44">
      <c r="A111" s="135" t="s">
        <v>23</v>
      </c>
      <c r="B111" s="136"/>
      <c r="C111" s="68">
        <f t="shared" si="60"/>
        <v>0</v>
      </c>
      <c r="D111" s="68">
        <f t="shared" si="60"/>
        <v>823</v>
      </c>
      <c r="E111" s="68">
        <f t="shared" si="60"/>
        <v>-5900</v>
      </c>
      <c r="F111" s="69">
        <f t="shared" si="60"/>
        <v>0</v>
      </c>
      <c r="G111" s="69">
        <f t="shared" si="60"/>
        <v>0</v>
      </c>
      <c r="H111" s="69">
        <f t="shared" si="60"/>
        <v>-5900</v>
      </c>
      <c r="I111" s="69">
        <f t="shared" si="60"/>
        <v>0</v>
      </c>
      <c r="J111" s="68">
        <f t="shared" si="60"/>
        <v>0</v>
      </c>
      <c r="M111" s="30"/>
    </row>
    <row r="112" spans="1:44" ht="31.5">
      <c r="A112" s="137" t="s">
        <v>55</v>
      </c>
      <c r="B112" s="92">
        <v>58</v>
      </c>
      <c r="C112" s="68">
        <f>C114</f>
        <v>0</v>
      </c>
      <c r="D112" s="68">
        <f>D114</f>
        <v>823</v>
      </c>
      <c r="E112" s="68">
        <f>E114</f>
        <v>-5900</v>
      </c>
      <c r="F112" s="69">
        <f t="shared" ref="F112:J112" si="61">F114</f>
        <v>0</v>
      </c>
      <c r="G112" s="69">
        <f t="shared" si="61"/>
        <v>0</v>
      </c>
      <c r="H112" s="69">
        <f t="shared" si="61"/>
        <v>-5900</v>
      </c>
      <c r="I112" s="69">
        <f t="shared" si="61"/>
        <v>0</v>
      </c>
      <c r="J112" s="68">
        <f t="shared" si="61"/>
        <v>0</v>
      </c>
      <c r="M112" s="30"/>
    </row>
    <row r="113" spans="1:44" ht="31.5">
      <c r="A113" s="79" t="s">
        <v>39</v>
      </c>
      <c r="B113" s="61" t="s">
        <v>40</v>
      </c>
      <c r="C113" s="68">
        <f>C114</f>
        <v>0</v>
      </c>
      <c r="D113" s="68">
        <f>D114</f>
        <v>823</v>
      </c>
      <c r="E113" s="68">
        <f>E114</f>
        <v>-5900</v>
      </c>
      <c r="F113" s="69">
        <f t="shared" ref="F113:J113" si="62">F114</f>
        <v>0</v>
      </c>
      <c r="G113" s="69">
        <f t="shared" si="62"/>
        <v>0</v>
      </c>
      <c r="H113" s="69">
        <f t="shared" si="62"/>
        <v>-5900</v>
      </c>
      <c r="I113" s="69">
        <f t="shared" si="62"/>
        <v>0</v>
      </c>
      <c r="J113" s="68">
        <f t="shared" si="62"/>
        <v>0</v>
      </c>
      <c r="M113" s="30"/>
    </row>
    <row r="114" spans="1:44" s="7" customFormat="1">
      <c r="A114" s="138" t="s">
        <v>41</v>
      </c>
      <c r="B114" s="92" t="s">
        <v>42</v>
      </c>
      <c r="C114" s="119">
        <v>0</v>
      </c>
      <c r="D114" s="119">
        <v>823</v>
      </c>
      <c r="E114" s="95">
        <f>SUM(F114:I114)</f>
        <v>-5900</v>
      </c>
      <c r="F114" s="95">
        <v>0</v>
      </c>
      <c r="G114" s="95">
        <v>0</v>
      </c>
      <c r="H114" s="95">
        <v>-5900</v>
      </c>
      <c r="I114" s="95">
        <v>0</v>
      </c>
      <c r="J114" s="119">
        <v>0</v>
      </c>
      <c r="M114" s="30"/>
      <c r="AK114" s="8"/>
      <c r="AL114" s="8"/>
      <c r="AM114" s="19"/>
      <c r="AN114" s="106"/>
      <c r="AR114" s="87"/>
    </row>
    <row r="115" spans="1:44" ht="110.25" hidden="1">
      <c r="A115" s="140" t="s">
        <v>74</v>
      </c>
      <c r="B115" s="131"/>
      <c r="C115" s="132">
        <f t="shared" ref="C115:J117" si="63">C116</f>
        <v>0</v>
      </c>
      <c r="D115" s="132">
        <f t="shared" si="63"/>
        <v>0</v>
      </c>
      <c r="E115" s="132">
        <f t="shared" si="63"/>
        <v>0</v>
      </c>
      <c r="F115" s="133">
        <f t="shared" si="63"/>
        <v>0</v>
      </c>
      <c r="G115" s="133">
        <f t="shared" si="63"/>
        <v>0</v>
      </c>
      <c r="H115" s="133">
        <f t="shared" si="63"/>
        <v>0</v>
      </c>
      <c r="I115" s="133">
        <f t="shared" si="63"/>
        <v>0</v>
      </c>
      <c r="J115" s="132">
        <f t="shared" si="63"/>
        <v>0</v>
      </c>
      <c r="M115" s="30"/>
      <c r="O115" s="85">
        <v>0</v>
      </c>
      <c r="P115" s="86">
        <f>8000+7018</f>
        <v>15018</v>
      </c>
      <c r="R115" s="88"/>
    </row>
    <row r="116" spans="1:44" hidden="1">
      <c r="A116" s="79" t="s">
        <v>23</v>
      </c>
      <c r="B116" s="79"/>
      <c r="C116" s="68">
        <f t="shared" si="63"/>
        <v>0</v>
      </c>
      <c r="D116" s="68">
        <f t="shared" si="63"/>
        <v>0</v>
      </c>
      <c r="E116" s="68">
        <f t="shared" si="63"/>
        <v>0</v>
      </c>
      <c r="F116" s="69">
        <f t="shared" si="63"/>
        <v>0</v>
      </c>
      <c r="G116" s="69">
        <f t="shared" si="63"/>
        <v>0</v>
      </c>
      <c r="H116" s="69">
        <f t="shared" si="63"/>
        <v>0</v>
      </c>
      <c r="I116" s="69">
        <f t="shared" si="63"/>
        <v>0</v>
      </c>
      <c r="J116" s="68">
        <f t="shared" si="63"/>
        <v>0</v>
      </c>
      <c r="M116" s="30"/>
      <c r="AK116" s="141"/>
      <c r="AL116" s="141"/>
      <c r="AM116" s="141"/>
    </row>
    <row r="117" spans="1:44" hidden="1">
      <c r="A117" s="79" t="s">
        <v>43</v>
      </c>
      <c r="B117" s="67" t="s">
        <v>44</v>
      </c>
      <c r="C117" s="68">
        <f>C119</f>
        <v>0</v>
      </c>
      <c r="D117" s="68">
        <f>D119</f>
        <v>0</v>
      </c>
      <c r="E117" s="68">
        <f>E119</f>
        <v>0</v>
      </c>
      <c r="F117" s="69">
        <f t="shared" si="63"/>
        <v>0</v>
      </c>
      <c r="G117" s="69">
        <f t="shared" si="63"/>
        <v>0</v>
      </c>
      <c r="H117" s="69">
        <f t="shared" si="63"/>
        <v>0</v>
      </c>
      <c r="I117" s="69">
        <f t="shared" si="63"/>
        <v>0</v>
      </c>
      <c r="J117" s="68">
        <f t="shared" si="63"/>
        <v>0</v>
      </c>
      <c r="M117" s="30"/>
    </row>
    <row r="118" spans="1:44" ht="31.5" hidden="1">
      <c r="A118" s="79" t="s">
        <v>45</v>
      </c>
      <c r="B118" s="67">
        <v>71</v>
      </c>
      <c r="C118" s="68">
        <f t="shared" ref="C118:J119" si="64">C119</f>
        <v>0</v>
      </c>
      <c r="D118" s="68">
        <f t="shared" si="64"/>
        <v>0</v>
      </c>
      <c r="E118" s="68">
        <f t="shared" si="64"/>
        <v>0</v>
      </c>
      <c r="F118" s="69">
        <f t="shared" ref="F118:J118" si="65">F120</f>
        <v>0</v>
      </c>
      <c r="G118" s="69">
        <f t="shared" si="65"/>
        <v>0</v>
      </c>
      <c r="H118" s="69">
        <f t="shared" si="65"/>
        <v>0</v>
      </c>
      <c r="I118" s="69">
        <f t="shared" si="65"/>
        <v>0</v>
      </c>
      <c r="J118" s="68">
        <f t="shared" si="65"/>
        <v>0</v>
      </c>
      <c r="M118" s="30"/>
    </row>
    <row r="119" spans="1:44" ht="31.5" hidden="1">
      <c r="A119" s="79" t="s">
        <v>46</v>
      </c>
      <c r="B119" s="67" t="s">
        <v>47</v>
      </c>
      <c r="C119" s="68">
        <f t="shared" si="64"/>
        <v>0</v>
      </c>
      <c r="D119" s="68">
        <f t="shared" si="64"/>
        <v>0</v>
      </c>
      <c r="E119" s="68">
        <f t="shared" si="64"/>
        <v>0</v>
      </c>
      <c r="F119" s="69">
        <f t="shared" si="64"/>
        <v>0</v>
      </c>
      <c r="G119" s="69">
        <f t="shared" si="64"/>
        <v>0</v>
      </c>
      <c r="H119" s="69">
        <f t="shared" si="64"/>
        <v>0</v>
      </c>
      <c r="I119" s="69">
        <f t="shared" si="64"/>
        <v>0</v>
      </c>
      <c r="J119" s="68">
        <f t="shared" si="64"/>
        <v>0</v>
      </c>
      <c r="M119" s="30"/>
    </row>
    <row r="120" spans="1:44" ht="21" hidden="1" customHeight="1">
      <c r="A120" s="79" t="s">
        <v>48</v>
      </c>
      <c r="B120" s="67" t="s">
        <v>49</v>
      </c>
      <c r="C120" s="142">
        <v>0</v>
      </c>
      <c r="D120" s="142">
        <v>0</v>
      </c>
      <c r="E120" s="95">
        <f>SUM(F120:I120)</f>
        <v>0</v>
      </c>
      <c r="F120" s="139"/>
      <c r="G120" s="139"/>
      <c r="H120" s="139"/>
      <c r="I120" s="139"/>
      <c r="J120" s="119"/>
      <c r="M120" s="30"/>
    </row>
    <row r="121" spans="1:44" ht="63" hidden="1">
      <c r="A121" s="140" t="s">
        <v>75</v>
      </c>
      <c r="B121" s="131"/>
      <c r="C121" s="132">
        <f t="shared" ref="C121:J123" si="66">C122</f>
        <v>0</v>
      </c>
      <c r="D121" s="132">
        <f t="shared" si="66"/>
        <v>0</v>
      </c>
      <c r="E121" s="132">
        <f t="shared" si="66"/>
        <v>0</v>
      </c>
      <c r="F121" s="133">
        <f t="shared" si="66"/>
        <v>0</v>
      </c>
      <c r="G121" s="133">
        <f t="shared" si="66"/>
        <v>0</v>
      </c>
      <c r="H121" s="133">
        <f t="shared" si="66"/>
        <v>0</v>
      </c>
      <c r="I121" s="133">
        <f t="shared" si="66"/>
        <v>0</v>
      </c>
      <c r="J121" s="132">
        <f t="shared" si="66"/>
        <v>0</v>
      </c>
      <c r="M121" s="30"/>
      <c r="O121" s="85">
        <v>0</v>
      </c>
      <c r="P121" s="86">
        <f>11793+5396</f>
        <v>17189</v>
      </c>
      <c r="R121" s="89"/>
    </row>
    <row r="122" spans="1:44" hidden="1">
      <c r="A122" s="79" t="s">
        <v>23</v>
      </c>
      <c r="B122" s="79"/>
      <c r="C122" s="68">
        <f t="shared" si="66"/>
        <v>0</v>
      </c>
      <c r="D122" s="68">
        <f t="shared" si="66"/>
        <v>0</v>
      </c>
      <c r="E122" s="68">
        <f t="shared" si="66"/>
        <v>0</v>
      </c>
      <c r="F122" s="69">
        <f t="shared" si="66"/>
        <v>0</v>
      </c>
      <c r="G122" s="69">
        <f t="shared" si="66"/>
        <v>0</v>
      </c>
      <c r="H122" s="69">
        <f t="shared" si="66"/>
        <v>0</v>
      </c>
      <c r="I122" s="69">
        <f t="shared" si="66"/>
        <v>0</v>
      </c>
      <c r="J122" s="68">
        <f t="shared" si="66"/>
        <v>0</v>
      </c>
      <c r="M122" s="30"/>
    </row>
    <row r="123" spans="1:44" hidden="1">
      <c r="A123" s="79" t="s">
        <v>43</v>
      </c>
      <c r="B123" s="67" t="s">
        <v>44</v>
      </c>
      <c r="C123" s="68">
        <f t="shared" si="66"/>
        <v>0</v>
      </c>
      <c r="D123" s="68">
        <f t="shared" si="66"/>
        <v>0</v>
      </c>
      <c r="E123" s="68">
        <f t="shared" si="66"/>
        <v>0</v>
      </c>
      <c r="F123" s="69">
        <f t="shared" si="66"/>
        <v>0</v>
      </c>
      <c r="G123" s="69">
        <f t="shared" si="66"/>
        <v>0</v>
      </c>
      <c r="H123" s="69">
        <f t="shared" si="66"/>
        <v>0</v>
      </c>
      <c r="I123" s="69">
        <f t="shared" si="66"/>
        <v>0</v>
      </c>
      <c r="J123" s="68">
        <f t="shared" si="66"/>
        <v>0</v>
      </c>
      <c r="M123" s="30"/>
    </row>
    <row r="124" spans="1:44" ht="31.5" hidden="1">
      <c r="A124" s="79" t="s">
        <v>45</v>
      </c>
      <c r="B124" s="67">
        <v>71</v>
      </c>
      <c r="C124" s="68">
        <f>C126</f>
        <v>0</v>
      </c>
      <c r="D124" s="68">
        <f>D126</f>
        <v>0</v>
      </c>
      <c r="E124" s="68">
        <f>E126</f>
        <v>0</v>
      </c>
      <c r="F124" s="69">
        <f t="shared" ref="F124:J124" si="67">F126</f>
        <v>0</v>
      </c>
      <c r="G124" s="69">
        <f t="shared" si="67"/>
        <v>0</v>
      </c>
      <c r="H124" s="69">
        <f t="shared" si="67"/>
        <v>0</v>
      </c>
      <c r="I124" s="69">
        <f t="shared" si="67"/>
        <v>0</v>
      </c>
      <c r="J124" s="68">
        <f t="shared" si="67"/>
        <v>0</v>
      </c>
      <c r="M124" s="30"/>
    </row>
    <row r="125" spans="1:44" ht="31.5" hidden="1">
      <c r="A125" s="79" t="s">
        <v>46</v>
      </c>
      <c r="B125" s="67" t="s">
        <v>47</v>
      </c>
      <c r="C125" s="68">
        <f>C126</f>
        <v>0</v>
      </c>
      <c r="D125" s="68">
        <f>D126</f>
        <v>0</v>
      </c>
      <c r="E125" s="68">
        <f>E126</f>
        <v>0</v>
      </c>
      <c r="F125" s="69">
        <f t="shared" ref="F125:J125" si="68">F126</f>
        <v>0</v>
      </c>
      <c r="G125" s="69">
        <f t="shared" si="68"/>
        <v>0</v>
      </c>
      <c r="H125" s="69">
        <f t="shared" si="68"/>
        <v>0</v>
      </c>
      <c r="I125" s="69">
        <f t="shared" si="68"/>
        <v>0</v>
      </c>
      <c r="J125" s="68">
        <f t="shared" si="68"/>
        <v>0</v>
      </c>
      <c r="M125" s="30"/>
    </row>
    <row r="126" spans="1:44" hidden="1">
      <c r="A126" s="79" t="s">
        <v>48</v>
      </c>
      <c r="B126" s="67" t="s">
        <v>49</v>
      </c>
      <c r="C126" s="142">
        <v>0</v>
      </c>
      <c r="D126" s="142">
        <v>0</v>
      </c>
      <c r="E126" s="95">
        <f>SUM(F126:I126)</f>
        <v>0</v>
      </c>
      <c r="F126" s="139"/>
      <c r="G126" s="139"/>
      <c r="H126" s="139"/>
      <c r="I126" s="139"/>
      <c r="J126" s="119"/>
      <c r="M126" s="30"/>
    </row>
    <row r="127" spans="1:44" ht="47.25" hidden="1">
      <c r="A127" s="140" t="s">
        <v>76</v>
      </c>
      <c r="B127" s="140"/>
      <c r="C127" s="132">
        <f t="shared" ref="C127:J129" si="69">C128</f>
        <v>0</v>
      </c>
      <c r="D127" s="132">
        <f t="shared" si="69"/>
        <v>0</v>
      </c>
      <c r="E127" s="132">
        <f t="shared" si="69"/>
        <v>0</v>
      </c>
      <c r="F127" s="133">
        <f t="shared" si="69"/>
        <v>0</v>
      </c>
      <c r="G127" s="133">
        <f t="shared" si="69"/>
        <v>0</v>
      </c>
      <c r="H127" s="133">
        <f t="shared" si="69"/>
        <v>0</v>
      </c>
      <c r="I127" s="133">
        <f t="shared" si="69"/>
        <v>0</v>
      </c>
      <c r="J127" s="132">
        <f t="shared" si="69"/>
        <v>0</v>
      </c>
      <c r="M127" s="30"/>
      <c r="O127" s="85">
        <v>0</v>
      </c>
      <c r="P127" s="86">
        <f>4000+4200</f>
        <v>8200</v>
      </c>
      <c r="R127" s="89"/>
    </row>
    <row r="128" spans="1:44" hidden="1">
      <c r="A128" s="79" t="s">
        <v>23</v>
      </c>
      <c r="B128" s="79"/>
      <c r="C128" s="68">
        <f t="shared" si="69"/>
        <v>0</v>
      </c>
      <c r="D128" s="68">
        <f t="shared" si="69"/>
        <v>0</v>
      </c>
      <c r="E128" s="68">
        <f t="shared" si="69"/>
        <v>0</v>
      </c>
      <c r="F128" s="69">
        <f t="shared" si="69"/>
        <v>0</v>
      </c>
      <c r="G128" s="69">
        <f t="shared" si="69"/>
        <v>0</v>
      </c>
      <c r="H128" s="69">
        <f t="shared" si="69"/>
        <v>0</v>
      </c>
      <c r="I128" s="69">
        <f t="shared" si="69"/>
        <v>0</v>
      </c>
      <c r="J128" s="68">
        <f t="shared" si="69"/>
        <v>0</v>
      </c>
      <c r="M128" s="30"/>
    </row>
    <row r="129" spans="1:18" hidden="1">
      <c r="A129" s="79" t="s">
        <v>43</v>
      </c>
      <c r="B129" s="67" t="s">
        <v>44</v>
      </c>
      <c r="C129" s="68">
        <f t="shared" si="69"/>
        <v>0</v>
      </c>
      <c r="D129" s="68">
        <f t="shared" si="69"/>
        <v>0</v>
      </c>
      <c r="E129" s="68">
        <f t="shared" si="69"/>
        <v>0</v>
      </c>
      <c r="F129" s="69">
        <f t="shared" si="69"/>
        <v>0</v>
      </c>
      <c r="G129" s="69">
        <f t="shared" si="69"/>
        <v>0</v>
      </c>
      <c r="H129" s="69">
        <f t="shared" si="69"/>
        <v>0</v>
      </c>
      <c r="I129" s="69">
        <f t="shared" si="69"/>
        <v>0</v>
      </c>
      <c r="J129" s="68">
        <f t="shared" si="69"/>
        <v>0</v>
      </c>
      <c r="M129" s="30"/>
    </row>
    <row r="130" spans="1:18" ht="31.5" hidden="1">
      <c r="A130" s="79" t="s">
        <v>45</v>
      </c>
      <c r="B130" s="67">
        <v>71</v>
      </c>
      <c r="C130" s="68">
        <f>C132</f>
        <v>0</v>
      </c>
      <c r="D130" s="68">
        <f>D132</f>
        <v>0</v>
      </c>
      <c r="E130" s="68">
        <f>E132</f>
        <v>0</v>
      </c>
      <c r="F130" s="69">
        <f t="shared" ref="F130:J130" si="70">F132</f>
        <v>0</v>
      </c>
      <c r="G130" s="69">
        <f t="shared" si="70"/>
        <v>0</v>
      </c>
      <c r="H130" s="69">
        <f t="shared" si="70"/>
        <v>0</v>
      </c>
      <c r="I130" s="69">
        <f t="shared" si="70"/>
        <v>0</v>
      </c>
      <c r="J130" s="68">
        <f t="shared" si="70"/>
        <v>0</v>
      </c>
      <c r="M130" s="30"/>
    </row>
    <row r="131" spans="1:18" ht="31.5" hidden="1">
      <c r="A131" s="79" t="s">
        <v>46</v>
      </c>
      <c r="B131" s="67" t="s">
        <v>47</v>
      </c>
      <c r="C131" s="68">
        <f>C132</f>
        <v>0</v>
      </c>
      <c r="D131" s="68">
        <f>D132</f>
        <v>0</v>
      </c>
      <c r="E131" s="68">
        <f>E132</f>
        <v>0</v>
      </c>
      <c r="F131" s="69">
        <f t="shared" ref="F131:J131" si="71">F132</f>
        <v>0</v>
      </c>
      <c r="G131" s="69">
        <f t="shared" si="71"/>
        <v>0</v>
      </c>
      <c r="H131" s="69">
        <f t="shared" si="71"/>
        <v>0</v>
      </c>
      <c r="I131" s="69">
        <f t="shared" si="71"/>
        <v>0</v>
      </c>
      <c r="J131" s="68">
        <f t="shared" si="71"/>
        <v>0</v>
      </c>
      <c r="M131" s="30"/>
    </row>
    <row r="132" spans="1:18" hidden="1">
      <c r="A132" s="79" t="s">
        <v>48</v>
      </c>
      <c r="B132" s="67" t="s">
        <v>49</v>
      </c>
      <c r="C132" s="142">
        <v>0</v>
      </c>
      <c r="D132" s="142">
        <v>0</v>
      </c>
      <c r="E132" s="95">
        <f>SUM(F132:I132)</f>
        <v>0</v>
      </c>
      <c r="F132" s="139"/>
      <c r="G132" s="139"/>
      <c r="H132" s="139"/>
      <c r="I132" s="139"/>
      <c r="J132" s="119"/>
      <c r="M132" s="30"/>
    </row>
    <row r="133" spans="1:18" ht="47.25" hidden="1">
      <c r="A133" s="140" t="s">
        <v>77</v>
      </c>
      <c r="B133" s="140"/>
      <c r="C133" s="132">
        <f t="shared" ref="C133:J135" si="72">C134</f>
        <v>0</v>
      </c>
      <c r="D133" s="132">
        <f t="shared" si="72"/>
        <v>0</v>
      </c>
      <c r="E133" s="132">
        <f t="shared" si="72"/>
        <v>0</v>
      </c>
      <c r="F133" s="133">
        <f t="shared" si="72"/>
        <v>0</v>
      </c>
      <c r="G133" s="133">
        <f t="shared" si="72"/>
        <v>0</v>
      </c>
      <c r="H133" s="133">
        <f t="shared" si="72"/>
        <v>0</v>
      </c>
      <c r="I133" s="133">
        <f t="shared" si="72"/>
        <v>0</v>
      </c>
      <c r="J133" s="132">
        <f t="shared" si="72"/>
        <v>0</v>
      </c>
      <c r="M133" s="30"/>
      <c r="O133" s="85">
        <v>0</v>
      </c>
      <c r="P133" s="86">
        <v>10623</v>
      </c>
      <c r="R133" s="89"/>
    </row>
    <row r="134" spans="1:18" hidden="1">
      <c r="A134" s="79" t="s">
        <v>23</v>
      </c>
      <c r="B134" s="79"/>
      <c r="C134" s="68">
        <f t="shared" si="72"/>
        <v>0</v>
      </c>
      <c r="D134" s="68">
        <f t="shared" si="72"/>
        <v>0</v>
      </c>
      <c r="E134" s="68">
        <f t="shared" si="72"/>
        <v>0</v>
      </c>
      <c r="F134" s="69">
        <f t="shared" si="72"/>
        <v>0</v>
      </c>
      <c r="G134" s="69">
        <f t="shared" si="72"/>
        <v>0</v>
      </c>
      <c r="H134" s="69">
        <f t="shared" si="72"/>
        <v>0</v>
      </c>
      <c r="I134" s="69">
        <f t="shared" si="72"/>
        <v>0</v>
      </c>
      <c r="J134" s="68">
        <f t="shared" si="72"/>
        <v>0</v>
      </c>
      <c r="M134" s="30"/>
    </row>
    <row r="135" spans="1:18" hidden="1">
      <c r="A135" s="79" t="s">
        <v>43</v>
      </c>
      <c r="B135" s="67" t="s">
        <v>44</v>
      </c>
      <c r="C135" s="68">
        <f t="shared" si="72"/>
        <v>0</v>
      </c>
      <c r="D135" s="68">
        <f t="shared" si="72"/>
        <v>0</v>
      </c>
      <c r="E135" s="68">
        <f t="shared" si="72"/>
        <v>0</v>
      </c>
      <c r="F135" s="69">
        <f t="shared" si="72"/>
        <v>0</v>
      </c>
      <c r="G135" s="69">
        <f t="shared" si="72"/>
        <v>0</v>
      </c>
      <c r="H135" s="69">
        <f t="shared" si="72"/>
        <v>0</v>
      </c>
      <c r="I135" s="69">
        <f t="shared" si="72"/>
        <v>0</v>
      </c>
      <c r="J135" s="68">
        <f t="shared" si="72"/>
        <v>0</v>
      </c>
      <c r="M135" s="30"/>
    </row>
    <row r="136" spans="1:18" ht="31.5" hidden="1">
      <c r="A136" s="79" t="s">
        <v>45</v>
      </c>
      <c r="B136" s="67">
        <v>71</v>
      </c>
      <c r="C136" s="68">
        <f>C138</f>
        <v>0</v>
      </c>
      <c r="D136" s="68">
        <f>D138</f>
        <v>0</v>
      </c>
      <c r="E136" s="68">
        <f>E138</f>
        <v>0</v>
      </c>
      <c r="F136" s="69">
        <f t="shared" ref="F136:J136" si="73">F138</f>
        <v>0</v>
      </c>
      <c r="G136" s="69">
        <f t="shared" si="73"/>
        <v>0</v>
      </c>
      <c r="H136" s="69">
        <f t="shared" si="73"/>
        <v>0</v>
      </c>
      <c r="I136" s="69">
        <f t="shared" si="73"/>
        <v>0</v>
      </c>
      <c r="J136" s="68">
        <f t="shared" si="73"/>
        <v>0</v>
      </c>
      <c r="M136" s="30"/>
    </row>
    <row r="137" spans="1:18" ht="31.5" hidden="1">
      <c r="A137" s="79" t="s">
        <v>46</v>
      </c>
      <c r="B137" s="67" t="s">
        <v>47</v>
      </c>
      <c r="C137" s="68">
        <f>C138</f>
        <v>0</v>
      </c>
      <c r="D137" s="68">
        <f>D138</f>
        <v>0</v>
      </c>
      <c r="E137" s="68">
        <f>E138</f>
        <v>0</v>
      </c>
      <c r="F137" s="69">
        <f t="shared" ref="F137:J137" si="74">F138</f>
        <v>0</v>
      </c>
      <c r="G137" s="69">
        <f t="shared" si="74"/>
        <v>0</v>
      </c>
      <c r="H137" s="69">
        <f t="shared" si="74"/>
        <v>0</v>
      </c>
      <c r="I137" s="69">
        <f t="shared" si="74"/>
        <v>0</v>
      </c>
      <c r="J137" s="68">
        <f t="shared" si="74"/>
        <v>0</v>
      </c>
      <c r="M137" s="30"/>
    </row>
    <row r="138" spans="1:18" hidden="1">
      <c r="A138" s="79" t="s">
        <v>48</v>
      </c>
      <c r="B138" s="67" t="s">
        <v>49</v>
      </c>
      <c r="C138" s="142">
        <v>0</v>
      </c>
      <c r="D138" s="142">
        <v>0</v>
      </c>
      <c r="E138" s="95">
        <f>SUM(F138:I138)</f>
        <v>0</v>
      </c>
      <c r="F138" s="139"/>
      <c r="G138" s="139"/>
      <c r="H138" s="139"/>
      <c r="I138" s="139"/>
      <c r="J138" s="119">
        <v>0</v>
      </c>
      <c r="M138" s="30"/>
    </row>
    <row r="139" spans="1:18" ht="63" hidden="1">
      <c r="A139" s="140" t="s">
        <v>78</v>
      </c>
      <c r="B139" s="140"/>
      <c r="C139" s="132">
        <f t="shared" ref="C139:J141" si="75">C140</f>
        <v>0</v>
      </c>
      <c r="D139" s="132">
        <f t="shared" si="75"/>
        <v>0</v>
      </c>
      <c r="E139" s="132">
        <f t="shared" si="75"/>
        <v>0</v>
      </c>
      <c r="F139" s="133">
        <f t="shared" si="75"/>
        <v>0</v>
      </c>
      <c r="G139" s="133">
        <f t="shared" si="75"/>
        <v>0</v>
      </c>
      <c r="H139" s="133">
        <f t="shared" si="75"/>
        <v>0</v>
      </c>
      <c r="I139" s="133">
        <f t="shared" si="75"/>
        <v>0</v>
      </c>
      <c r="J139" s="132">
        <f t="shared" si="75"/>
        <v>0</v>
      </c>
      <c r="M139" s="30"/>
      <c r="O139" s="85">
        <v>0</v>
      </c>
      <c r="P139" s="86">
        <v>5854</v>
      </c>
      <c r="R139" s="89"/>
    </row>
    <row r="140" spans="1:18" hidden="1">
      <c r="A140" s="79" t="s">
        <v>23</v>
      </c>
      <c r="B140" s="79"/>
      <c r="C140" s="68">
        <f t="shared" si="75"/>
        <v>0</v>
      </c>
      <c r="D140" s="68">
        <f t="shared" si="75"/>
        <v>0</v>
      </c>
      <c r="E140" s="68">
        <f t="shared" si="75"/>
        <v>0</v>
      </c>
      <c r="F140" s="69">
        <f t="shared" si="75"/>
        <v>0</v>
      </c>
      <c r="G140" s="69">
        <f t="shared" si="75"/>
        <v>0</v>
      </c>
      <c r="H140" s="69">
        <f t="shared" si="75"/>
        <v>0</v>
      </c>
      <c r="I140" s="69">
        <f t="shared" si="75"/>
        <v>0</v>
      </c>
      <c r="J140" s="68">
        <f t="shared" si="75"/>
        <v>0</v>
      </c>
      <c r="M140" s="30"/>
    </row>
    <row r="141" spans="1:18" hidden="1">
      <c r="A141" s="79" t="s">
        <v>43</v>
      </c>
      <c r="B141" s="67" t="s">
        <v>44</v>
      </c>
      <c r="C141" s="68">
        <f t="shared" si="75"/>
        <v>0</v>
      </c>
      <c r="D141" s="68">
        <f t="shared" si="75"/>
        <v>0</v>
      </c>
      <c r="E141" s="68">
        <f t="shared" si="75"/>
        <v>0</v>
      </c>
      <c r="F141" s="69">
        <f t="shared" si="75"/>
        <v>0</v>
      </c>
      <c r="G141" s="69">
        <f t="shared" si="75"/>
        <v>0</v>
      </c>
      <c r="H141" s="69">
        <f t="shared" si="75"/>
        <v>0</v>
      </c>
      <c r="I141" s="69">
        <f t="shared" si="75"/>
        <v>0</v>
      </c>
      <c r="J141" s="68">
        <f t="shared" si="75"/>
        <v>0</v>
      </c>
      <c r="M141" s="30"/>
    </row>
    <row r="142" spans="1:18" ht="31.5" hidden="1">
      <c r="A142" s="79" t="s">
        <v>45</v>
      </c>
      <c r="B142" s="67">
        <v>71</v>
      </c>
      <c r="C142" s="68">
        <f>C144</f>
        <v>0</v>
      </c>
      <c r="D142" s="68">
        <f>D144</f>
        <v>0</v>
      </c>
      <c r="E142" s="68">
        <f>E144</f>
        <v>0</v>
      </c>
      <c r="F142" s="69">
        <f t="shared" ref="F142:J142" si="76">F144</f>
        <v>0</v>
      </c>
      <c r="G142" s="69">
        <f t="shared" si="76"/>
        <v>0</v>
      </c>
      <c r="H142" s="69">
        <f t="shared" si="76"/>
        <v>0</v>
      </c>
      <c r="I142" s="69">
        <f t="shared" si="76"/>
        <v>0</v>
      </c>
      <c r="J142" s="68">
        <f t="shared" si="76"/>
        <v>0</v>
      </c>
      <c r="M142" s="30"/>
    </row>
    <row r="143" spans="1:18" ht="31.5" hidden="1">
      <c r="A143" s="79" t="s">
        <v>46</v>
      </c>
      <c r="B143" s="67" t="s">
        <v>47</v>
      </c>
      <c r="C143" s="68">
        <f>C144</f>
        <v>0</v>
      </c>
      <c r="D143" s="68">
        <f>D144</f>
        <v>0</v>
      </c>
      <c r="E143" s="68">
        <f>E144</f>
        <v>0</v>
      </c>
      <c r="F143" s="69">
        <f t="shared" ref="F143:J143" si="77">F144</f>
        <v>0</v>
      </c>
      <c r="G143" s="69">
        <f t="shared" si="77"/>
        <v>0</v>
      </c>
      <c r="H143" s="69">
        <f t="shared" si="77"/>
        <v>0</v>
      </c>
      <c r="I143" s="69">
        <f t="shared" si="77"/>
        <v>0</v>
      </c>
      <c r="J143" s="68">
        <f t="shared" si="77"/>
        <v>0</v>
      </c>
      <c r="M143" s="30"/>
    </row>
    <row r="144" spans="1:18" hidden="1">
      <c r="A144" s="79" t="s">
        <v>48</v>
      </c>
      <c r="B144" s="67" t="s">
        <v>49</v>
      </c>
      <c r="C144" s="142">
        <v>0</v>
      </c>
      <c r="D144" s="142">
        <v>0</v>
      </c>
      <c r="E144" s="95">
        <f>SUM(F144:I144)</f>
        <v>0</v>
      </c>
      <c r="F144" s="139"/>
      <c r="G144" s="139"/>
      <c r="H144" s="139"/>
      <c r="I144" s="139"/>
      <c r="J144" s="119">
        <v>0</v>
      </c>
      <c r="M144" s="30"/>
    </row>
    <row r="145" spans="1:20" ht="47.25" hidden="1">
      <c r="A145" s="140" t="s">
        <v>79</v>
      </c>
      <c r="B145" s="140"/>
      <c r="C145" s="132">
        <f t="shared" ref="C145:J147" si="78">C146</f>
        <v>0</v>
      </c>
      <c r="D145" s="132">
        <f t="shared" si="78"/>
        <v>0</v>
      </c>
      <c r="E145" s="132">
        <f t="shared" si="78"/>
        <v>0</v>
      </c>
      <c r="F145" s="133">
        <f t="shared" si="78"/>
        <v>0</v>
      </c>
      <c r="G145" s="133">
        <f t="shared" si="78"/>
        <v>0</v>
      </c>
      <c r="H145" s="133">
        <f t="shared" si="78"/>
        <v>0</v>
      </c>
      <c r="I145" s="133">
        <f t="shared" si="78"/>
        <v>0</v>
      </c>
      <c r="J145" s="132">
        <f t="shared" si="78"/>
        <v>0</v>
      </c>
      <c r="M145" s="30"/>
      <c r="O145" s="85">
        <v>0</v>
      </c>
      <c r="P145" s="86">
        <v>10000</v>
      </c>
      <c r="R145" s="89"/>
    </row>
    <row r="146" spans="1:20" hidden="1">
      <c r="A146" s="79" t="s">
        <v>23</v>
      </c>
      <c r="B146" s="79"/>
      <c r="C146" s="68">
        <f t="shared" si="78"/>
        <v>0</v>
      </c>
      <c r="D146" s="68">
        <f t="shared" si="78"/>
        <v>0</v>
      </c>
      <c r="E146" s="68">
        <f t="shared" si="78"/>
        <v>0</v>
      </c>
      <c r="F146" s="69">
        <f t="shared" si="78"/>
        <v>0</v>
      </c>
      <c r="G146" s="69">
        <f t="shared" si="78"/>
        <v>0</v>
      </c>
      <c r="H146" s="69">
        <f t="shared" si="78"/>
        <v>0</v>
      </c>
      <c r="I146" s="69">
        <f t="shared" si="78"/>
        <v>0</v>
      </c>
      <c r="J146" s="68">
        <f t="shared" si="78"/>
        <v>0</v>
      </c>
      <c r="M146" s="30"/>
    </row>
    <row r="147" spans="1:20" hidden="1">
      <c r="A147" s="79" t="s">
        <v>43</v>
      </c>
      <c r="B147" s="67" t="s">
        <v>44</v>
      </c>
      <c r="C147" s="68">
        <f t="shared" si="78"/>
        <v>0</v>
      </c>
      <c r="D147" s="68">
        <f t="shared" si="78"/>
        <v>0</v>
      </c>
      <c r="E147" s="68">
        <f t="shared" si="78"/>
        <v>0</v>
      </c>
      <c r="F147" s="69">
        <f t="shared" si="78"/>
        <v>0</v>
      </c>
      <c r="G147" s="69">
        <f t="shared" si="78"/>
        <v>0</v>
      </c>
      <c r="H147" s="69">
        <f t="shared" si="78"/>
        <v>0</v>
      </c>
      <c r="I147" s="69">
        <f t="shared" si="78"/>
        <v>0</v>
      </c>
      <c r="J147" s="68">
        <f t="shared" si="78"/>
        <v>0</v>
      </c>
      <c r="M147" s="30"/>
    </row>
    <row r="148" spans="1:20" ht="31.5" hidden="1">
      <c r="A148" s="79" t="s">
        <v>45</v>
      </c>
      <c r="B148" s="67">
        <v>71</v>
      </c>
      <c r="C148" s="68">
        <f>C150</f>
        <v>0</v>
      </c>
      <c r="D148" s="68">
        <f>D150</f>
        <v>0</v>
      </c>
      <c r="E148" s="68">
        <f>E150</f>
        <v>0</v>
      </c>
      <c r="F148" s="69">
        <f t="shared" ref="F148:J148" si="79">F150</f>
        <v>0</v>
      </c>
      <c r="G148" s="69">
        <f t="shared" si="79"/>
        <v>0</v>
      </c>
      <c r="H148" s="69">
        <f t="shared" si="79"/>
        <v>0</v>
      </c>
      <c r="I148" s="69">
        <f t="shared" si="79"/>
        <v>0</v>
      </c>
      <c r="J148" s="68">
        <f t="shared" si="79"/>
        <v>0</v>
      </c>
      <c r="M148" s="30"/>
    </row>
    <row r="149" spans="1:20" ht="31.5" hidden="1">
      <c r="A149" s="79" t="s">
        <v>46</v>
      </c>
      <c r="B149" s="67" t="s">
        <v>47</v>
      </c>
      <c r="C149" s="68">
        <f>C150</f>
        <v>0</v>
      </c>
      <c r="D149" s="68">
        <f>D150</f>
        <v>0</v>
      </c>
      <c r="E149" s="68">
        <f>E150</f>
        <v>0</v>
      </c>
      <c r="F149" s="69">
        <f t="shared" ref="F149:J149" si="80">F150</f>
        <v>0</v>
      </c>
      <c r="G149" s="69">
        <f t="shared" si="80"/>
        <v>0</v>
      </c>
      <c r="H149" s="69">
        <f t="shared" si="80"/>
        <v>0</v>
      </c>
      <c r="I149" s="69">
        <f t="shared" si="80"/>
        <v>0</v>
      </c>
      <c r="J149" s="68">
        <f t="shared" si="80"/>
        <v>0</v>
      </c>
      <c r="M149" s="30"/>
    </row>
    <row r="150" spans="1:20" hidden="1">
      <c r="A150" s="79" t="s">
        <v>48</v>
      </c>
      <c r="B150" s="67" t="s">
        <v>49</v>
      </c>
      <c r="C150" s="142">
        <v>0</v>
      </c>
      <c r="D150" s="142">
        <v>0</v>
      </c>
      <c r="E150" s="95">
        <f>SUM(F150:I150)</f>
        <v>0</v>
      </c>
      <c r="F150" s="139"/>
      <c r="G150" s="139"/>
      <c r="H150" s="139"/>
      <c r="I150" s="139"/>
      <c r="J150" s="119">
        <v>0</v>
      </c>
      <c r="M150" s="30"/>
    </row>
    <row r="151" spans="1:20" ht="21" hidden="1" customHeight="1">
      <c r="A151" s="143" t="s">
        <v>80</v>
      </c>
      <c r="B151" s="144" t="s">
        <v>81</v>
      </c>
      <c r="C151" s="145">
        <f>C10-C16</f>
        <v>0</v>
      </c>
      <c r="D151" s="145">
        <f t="shared" ref="D151:H151" si="81">D10-D16</f>
        <v>0</v>
      </c>
      <c r="E151" s="145">
        <f t="shared" si="81"/>
        <v>0</v>
      </c>
      <c r="F151" s="146">
        <f t="shared" si="81"/>
        <v>0</v>
      </c>
      <c r="G151" s="146">
        <f t="shared" si="81"/>
        <v>0</v>
      </c>
      <c r="H151" s="146">
        <f t="shared" si="81"/>
        <v>0</v>
      </c>
      <c r="I151" s="146">
        <f>I10-I16</f>
        <v>0</v>
      </c>
      <c r="J151" s="145">
        <f t="shared" ref="J151" si="82">J10-J16</f>
        <v>0</v>
      </c>
      <c r="M151" s="30"/>
      <c r="N151" s="87">
        <f>SUM(O35:O150)</f>
        <v>42702</v>
      </c>
      <c r="O151" s="95">
        <f>N151+N45</f>
        <v>43227</v>
      </c>
      <c r="P151" s="95">
        <f>SUM(P35:P150)</f>
        <v>129799</v>
      </c>
      <c r="T151" s="7" t="s">
        <v>53</v>
      </c>
    </row>
    <row r="152" spans="1:20">
      <c r="R152" s="88">
        <f>SUM(R35:R150)</f>
        <v>13840.222</v>
      </c>
    </row>
    <row r="154" spans="1:20">
      <c r="R154" s="87"/>
    </row>
  </sheetData>
  <mergeCells count="7">
    <mergeCell ref="I2:J2"/>
    <mergeCell ref="A5:J5"/>
    <mergeCell ref="A8:A9"/>
    <mergeCell ref="B8:B9"/>
    <mergeCell ref="C8:C9"/>
    <mergeCell ref="D8:D9"/>
    <mergeCell ref="E8:E9"/>
  </mergeCells>
  <pageMargins left="0.94488188976377963" right="0.19685039370078741" top="0.31496062992125984" bottom="0.31496062992125984" header="0.19685039370078741" footer="0.31496062992125984"/>
  <pageSetup paperSize="9" scale="90" orientation="portrait" r:id="rId1"/>
  <headerFooter>
    <oddFooter>Page &amp;P</oddFooter>
  </headerFooter>
  <colBreaks count="2" manualBreakCount="2">
    <brk id="10" max="1048575" man="1"/>
    <brk id="3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2023-02-15T12:26:09Z</dcterms:created>
  <dcterms:modified xsi:type="dcterms:W3CDTF">2023-02-15T12:27:18Z</dcterms:modified>
</cp:coreProperties>
</file>