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PROIECT BUGET 2021  " sheetId="17" r:id="rId1"/>
  </sheets>
  <definedNames>
    <definedName name="_xlnm.Print_Titles" localSheetId="0">'PROIECT BUGET 2021  '!$9:$11</definedName>
  </definedNames>
  <calcPr calcId="125725"/>
</workbook>
</file>

<file path=xl/calcChain.xml><?xml version="1.0" encoding="utf-8"?>
<calcChain xmlns="http://schemas.openxmlformats.org/spreadsheetml/2006/main">
  <c r="M141" i="17"/>
  <c r="L141" s="1"/>
  <c r="M28"/>
  <c r="L28" s="1"/>
  <c r="M31"/>
  <c r="L31" s="1"/>
  <c r="M70"/>
  <c r="M74"/>
  <c r="L74" s="1"/>
  <c r="L14"/>
  <c r="L15"/>
  <c r="L16"/>
  <c r="L17"/>
  <c r="L19"/>
  <c r="L20"/>
  <c r="L21"/>
  <c r="L27"/>
  <c r="L29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73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2"/>
  <c r="L123"/>
  <c r="L124"/>
  <c r="L125"/>
  <c r="L126"/>
  <c r="L127"/>
  <c r="L128"/>
  <c r="L129"/>
  <c r="L130"/>
  <c r="L131"/>
  <c r="L132"/>
  <c r="L133"/>
  <c r="L134"/>
  <c r="L135"/>
  <c r="L136"/>
  <c r="L137"/>
  <c r="L143"/>
  <c r="L144"/>
  <c r="L145"/>
  <c r="L146"/>
  <c r="L147"/>
  <c r="L148"/>
  <c r="L150"/>
  <c r="L151"/>
  <c r="L152"/>
  <c r="L153"/>
  <c r="L154"/>
  <c r="L155"/>
  <c r="L156"/>
  <c r="L157"/>
  <c r="L159"/>
  <c r="L160"/>
  <c r="L161"/>
  <c r="L162"/>
  <c r="L163"/>
  <c r="L164"/>
  <c r="L165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M18" l="1"/>
  <c r="M100"/>
  <c r="M95"/>
  <c r="M90"/>
  <c r="M85"/>
  <c r="M26"/>
  <c r="L26" s="1"/>
  <c r="M162"/>
  <c r="M45"/>
  <c r="M44" s="1"/>
  <c r="M50"/>
  <c r="M49" s="1"/>
  <c r="M197"/>
  <c r="M14"/>
  <c r="M16"/>
  <c r="M35"/>
  <c r="M34" s="1"/>
  <c r="M33" s="1"/>
  <c r="M140"/>
  <c r="M136"/>
  <c r="M135" s="1"/>
  <c r="M134" s="1"/>
  <c r="M142"/>
  <c r="L142" s="1"/>
  <c r="M132"/>
  <c r="M131" s="1"/>
  <c r="M130" s="1"/>
  <c r="M146"/>
  <c r="K146"/>
  <c r="J146"/>
  <c r="I146"/>
  <c r="H146"/>
  <c r="G146"/>
  <c r="F146"/>
  <c r="E146"/>
  <c r="D146"/>
  <c r="K145"/>
  <c r="K144" s="1"/>
  <c r="J145"/>
  <c r="J144" s="1"/>
  <c r="I145"/>
  <c r="H145"/>
  <c r="H144" s="1"/>
  <c r="G145"/>
  <c r="G144" s="1"/>
  <c r="F145"/>
  <c r="F144" s="1"/>
  <c r="E145"/>
  <c r="E144" s="1"/>
  <c r="D145"/>
  <c r="D144" s="1"/>
  <c r="I144"/>
  <c r="M218"/>
  <c r="M217" s="1"/>
  <c r="K216"/>
  <c r="H216"/>
  <c r="G216"/>
  <c r="F216"/>
  <c r="D216"/>
  <c r="M91"/>
  <c r="M96"/>
  <c r="M101"/>
  <c r="M86"/>
  <c r="M80"/>
  <c r="M64"/>
  <c r="M65"/>
  <c r="M40"/>
  <c r="M39" s="1"/>
  <c r="M55"/>
  <c r="M54" s="1"/>
  <c r="M60"/>
  <c r="M59" s="1"/>
  <c r="M139" l="1"/>
  <c r="L140"/>
  <c r="L18"/>
  <c r="M23"/>
  <c r="L23" s="1"/>
  <c r="M38"/>
  <c r="M37" s="1"/>
  <c r="M145"/>
  <c r="M216"/>
  <c r="M89"/>
  <c r="M88" s="1"/>
  <c r="M87" s="1"/>
  <c r="M94"/>
  <c r="M93" s="1"/>
  <c r="M92" s="1"/>
  <c r="M99"/>
  <c r="M98" s="1"/>
  <c r="M97" s="1"/>
  <c r="M84"/>
  <c r="M83" s="1"/>
  <c r="M82" s="1"/>
  <c r="M138" l="1"/>
  <c r="L138" s="1"/>
  <c r="L139"/>
  <c r="M144"/>
  <c r="M176" l="1"/>
  <c r="M174" s="1"/>
  <c r="M195"/>
  <c r="M190"/>
  <c r="M188" s="1"/>
  <c r="M169"/>
  <c r="M167" s="1"/>
  <c r="L167" s="1"/>
  <c r="M160"/>
  <c r="M154"/>
  <c r="M155"/>
  <c r="M222" l="1"/>
  <c r="M221" s="1"/>
  <c r="M220" l="1"/>
  <c r="M181"/>
  <c r="M152"/>
  <c r="M72"/>
  <c r="L72" s="1"/>
  <c r="M30"/>
  <c r="M25" l="1"/>
  <c r="L25" s="1"/>
  <c r="L30"/>
  <c r="M71"/>
  <c r="L71" s="1"/>
  <c r="M124"/>
  <c r="M20"/>
  <c r="M79"/>
  <c r="M232"/>
  <c r="M226"/>
  <c r="M22"/>
  <c r="L22" s="1"/>
  <c r="N22"/>
  <c r="O22"/>
  <c r="L70" l="1"/>
  <c r="M19"/>
  <c r="M123"/>
  <c r="M78"/>
  <c r="M225"/>
  <c r="M224" s="1"/>
  <c r="M13" l="1"/>
  <c r="L13" s="1"/>
  <c r="M122"/>
  <c r="M121" s="1"/>
  <c r="L121" s="1"/>
  <c r="M77"/>
  <c r="M76" s="1"/>
  <c r="M69" l="1"/>
  <c r="L69" s="1"/>
  <c r="M12"/>
  <c r="L12" s="1"/>
  <c r="M213"/>
  <c r="M207"/>
  <c r="M180"/>
  <c r="M156"/>
  <c r="M212" l="1"/>
  <c r="M206"/>
  <c r="M173"/>
  <c r="M166"/>
  <c r="L166" s="1"/>
  <c r="M159"/>
  <c r="M194"/>
  <c r="M187"/>
  <c r="M151"/>
  <c r="N17"/>
  <c r="O17" s="1"/>
  <c r="N27"/>
  <c r="O27" s="1"/>
  <c r="N28"/>
  <c r="O28" s="1"/>
  <c r="N73"/>
  <c r="O73" s="1"/>
  <c r="N75"/>
  <c r="O75" s="1"/>
  <c r="N80"/>
  <c r="O80" s="1"/>
  <c r="N81"/>
  <c r="O81" s="1"/>
  <c r="N105"/>
  <c r="O105" s="1"/>
  <c r="N108"/>
  <c r="O108" s="1"/>
  <c r="N111"/>
  <c r="O111" s="1"/>
  <c r="N114"/>
  <c r="O114" s="1"/>
  <c r="N117"/>
  <c r="O117" s="1"/>
  <c r="N120"/>
  <c r="O120" s="1"/>
  <c r="N125"/>
  <c r="O125" s="1"/>
  <c r="N126"/>
  <c r="O126" s="1"/>
  <c r="N127"/>
  <c r="O127" s="1"/>
  <c r="N129"/>
  <c r="O129" s="1"/>
  <c r="N153"/>
  <c r="O153" s="1"/>
  <c r="N154"/>
  <c r="O154" s="1"/>
  <c r="N155"/>
  <c r="O155" s="1"/>
  <c r="N157"/>
  <c r="O157" s="1"/>
  <c r="N161"/>
  <c r="O161" s="1"/>
  <c r="N162"/>
  <c r="O162" s="1"/>
  <c r="N164"/>
  <c r="O164" s="1"/>
  <c r="N165"/>
  <c r="O165" s="1"/>
  <c r="N168"/>
  <c r="O168" s="1"/>
  <c r="N169"/>
  <c r="O169" s="1"/>
  <c r="N172"/>
  <c r="O172" s="1"/>
  <c r="N175"/>
  <c r="O175" s="1"/>
  <c r="N176"/>
  <c r="O176" s="1"/>
  <c r="N177"/>
  <c r="O177" s="1"/>
  <c r="N179"/>
  <c r="O179" s="1"/>
  <c r="N182"/>
  <c r="O182" s="1"/>
  <c r="N183"/>
  <c r="O183" s="1"/>
  <c r="N186"/>
  <c r="O186" s="1"/>
  <c r="N189"/>
  <c r="O189" s="1"/>
  <c r="N190"/>
  <c r="O190" s="1"/>
  <c r="N193"/>
  <c r="O193" s="1"/>
  <c r="N196"/>
  <c r="O196" s="1"/>
  <c r="N197"/>
  <c r="O197" s="1"/>
  <c r="N200"/>
  <c r="O200" s="1"/>
  <c r="N201"/>
  <c r="O201" s="1"/>
  <c r="N202"/>
  <c r="O202" s="1"/>
  <c r="N203"/>
  <c r="O203" s="1"/>
  <c r="N204"/>
  <c r="O204" s="1"/>
  <c r="N205"/>
  <c r="O205" s="1"/>
  <c r="N208"/>
  <c r="O208" s="1"/>
  <c r="N209"/>
  <c r="O209" s="1"/>
  <c r="N211"/>
  <c r="O211" s="1"/>
  <c r="N214"/>
  <c r="O214" s="1"/>
  <c r="N215"/>
  <c r="O215" s="1"/>
  <c r="N222"/>
  <c r="O222" s="1"/>
  <c r="N227"/>
  <c r="O227" s="1"/>
  <c r="N228"/>
  <c r="N229"/>
  <c r="O229" s="1"/>
  <c r="N230"/>
  <c r="O230" s="1"/>
  <c r="N231"/>
  <c r="O231" s="1"/>
  <c r="N234"/>
  <c r="O234" s="1"/>
  <c r="N235"/>
  <c r="O235" s="1"/>
  <c r="N236"/>
  <c r="O236" s="1"/>
  <c r="N237"/>
  <c r="O237" s="1"/>
  <c r="N238"/>
  <c r="O238" s="1"/>
  <c r="N239"/>
  <c r="O239" s="1"/>
  <c r="N240"/>
  <c r="O240" s="1"/>
  <c r="N241"/>
  <c r="O241" s="1"/>
  <c r="N245"/>
  <c r="O245" s="1"/>
  <c r="N246"/>
  <c r="O246" s="1"/>
  <c r="N247"/>
  <c r="O247" s="1"/>
  <c r="N251"/>
  <c r="O251" s="1"/>
  <c r="N252"/>
  <c r="O252" s="1"/>
  <c r="M158" l="1"/>
  <c r="L158" s="1"/>
  <c r="N109"/>
  <c r="N221"/>
  <c r="N199"/>
  <c r="N185"/>
  <c r="N128"/>
  <c r="N112"/>
  <c r="N171"/>
  <c r="N220"/>
  <c r="N192"/>
  <c r="N116"/>
  <c r="N115"/>
  <c r="N178"/>
  <c r="N248"/>
  <c r="N103"/>
  <c r="N118"/>
  <c r="N242"/>
  <c r="N106"/>
  <c r="N113"/>
  <c r="N243"/>
  <c r="N244"/>
  <c r="N104"/>
  <c r="N150"/>
  <c r="N119"/>
  <c r="N107"/>
  <c r="N249"/>
  <c r="N250"/>
  <c r="N210"/>
  <c r="N110"/>
  <c r="N79"/>
  <c r="N74"/>
  <c r="N233"/>
  <c r="N223"/>
  <c r="N123"/>
  <c r="N124"/>
  <c r="N71"/>
  <c r="N72"/>
  <c r="N213"/>
  <c r="N207"/>
  <c r="N181"/>
  <c r="N188"/>
  <c r="N167"/>
  <c r="N166" s="1"/>
  <c r="N195"/>
  <c r="N174"/>
  <c r="M24" l="1"/>
  <c r="L24" s="1"/>
  <c r="M149"/>
  <c r="L149" s="1"/>
  <c r="N122"/>
  <c r="N206"/>
  <c r="N180"/>
  <c r="N187"/>
  <c r="N173"/>
  <c r="N194"/>
  <c r="N212"/>
  <c r="N102"/>
  <c r="N232"/>
  <c r="N70"/>
  <c r="N226"/>
  <c r="N160"/>
  <c r="N152"/>
  <c r="N26" l="1"/>
  <c r="N156"/>
  <c r="N78"/>
  <c r="N77"/>
  <c r="N224"/>
  <c r="N158"/>
  <c r="N159"/>
  <c r="M253" l="1"/>
  <c r="L253" s="1"/>
  <c r="N121"/>
  <c r="N76"/>
  <c r="N25"/>
  <c r="N151"/>
  <c r="N149" s="1"/>
  <c r="N69" l="1"/>
  <c r="N24" s="1"/>
  <c r="N12"/>
  <c r="N16"/>
  <c r="N13" s="1"/>
  <c r="N253" l="1"/>
  <c r="O228" l="1"/>
  <c r="O220"/>
  <c r="K220"/>
  <c r="K128" l="1"/>
  <c r="K250" l="1"/>
  <c r="K249" s="1"/>
  <c r="K248" s="1"/>
  <c r="K244"/>
  <c r="K243" s="1"/>
  <c r="K242" s="1"/>
  <c r="K233"/>
  <c r="K232" s="1"/>
  <c r="K226"/>
  <c r="O221"/>
  <c r="K213"/>
  <c r="K212" s="1"/>
  <c r="O210"/>
  <c r="K210"/>
  <c r="K207"/>
  <c r="O199"/>
  <c r="K199"/>
  <c r="K195"/>
  <c r="O192"/>
  <c r="K192"/>
  <c r="K188"/>
  <c r="O185"/>
  <c r="K185"/>
  <c r="K181"/>
  <c r="O178"/>
  <c r="K178"/>
  <c r="K174"/>
  <c r="O171"/>
  <c r="K171"/>
  <c r="K167"/>
  <c r="K150"/>
  <c r="O128"/>
  <c r="K124"/>
  <c r="K123" s="1"/>
  <c r="K122" s="1"/>
  <c r="K119"/>
  <c r="K118" s="1"/>
  <c r="K116"/>
  <c r="K115" s="1"/>
  <c r="K113"/>
  <c r="K112" s="1"/>
  <c r="K110"/>
  <c r="K109" s="1"/>
  <c r="K107"/>
  <c r="K106" s="1"/>
  <c r="K104"/>
  <c r="K103" s="1"/>
  <c r="K79"/>
  <c r="O74"/>
  <c r="K74"/>
  <c r="K72"/>
  <c r="K71" s="1"/>
  <c r="K26"/>
  <c r="F250"/>
  <c r="F249" s="1"/>
  <c r="F248" s="1"/>
  <c r="F244"/>
  <c r="F243" s="1"/>
  <c r="F242" s="1"/>
  <c r="F233"/>
  <c r="F220"/>
  <c r="F213"/>
  <c r="F210"/>
  <c r="F207"/>
  <c r="F199"/>
  <c r="F195"/>
  <c r="F192"/>
  <c r="F188"/>
  <c r="F185"/>
  <c r="F181"/>
  <c r="F178"/>
  <c r="F174"/>
  <c r="F171"/>
  <c r="F167"/>
  <c r="F164"/>
  <c r="F160"/>
  <c r="F150"/>
  <c r="F152"/>
  <c r="F128"/>
  <c r="F124"/>
  <c r="F123" s="1"/>
  <c r="F119"/>
  <c r="F118" s="1"/>
  <c r="F116"/>
  <c r="F115" s="1"/>
  <c r="F113"/>
  <c r="F112" s="1"/>
  <c r="F110"/>
  <c r="F109" s="1"/>
  <c r="F107"/>
  <c r="F106" s="1"/>
  <c r="F104"/>
  <c r="F103" s="1"/>
  <c r="F79"/>
  <c r="F74"/>
  <c r="F72"/>
  <c r="F71" s="1"/>
  <c r="F26"/>
  <c r="E26"/>
  <c r="E72"/>
  <c r="E71" s="1"/>
  <c r="E74"/>
  <c r="E79"/>
  <c r="E104"/>
  <c r="E103" s="1"/>
  <c r="E107"/>
  <c r="E106" s="1"/>
  <c r="E110"/>
  <c r="E109" s="1"/>
  <c r="E113"/>
  <c r="E112" s="1"/>
  <c r="E116"/>
  <c r="E115" s="1"/>
  <c r="E119"/>
  <c r="E118" s="1"/>
  <c r="E124"/>
  <c r="E123" s="1"/>
  <c r="E128"/>
  <c r="E152"/>
  <c r="E150"/>
  <c r="E160"/>
  <c r="E159" s="1"/>
  <c r="E167"/>
  <c r="E171"/>
  <c r="E174"/>
  <c r="E178"/>
  <c r="E181"/>
  <c r="E185"/>
  <c r="E188"/>
  <c r="E192"/>
  <c r="E195"/>
  <c r="E199"/>
  <c r="E207"/>
  <c r="E210"/>
  <c r="E213"/>
  <c r="E212" s="1"/>
  <c r="E226"/>
  <c r="E232"/>
  <c r="E233"/>
  <c r="E244"/>
  <c r="E243" s="1"/>
  <c r="E242" s="1"/>
  <c r="E250"/>
  <c r="E249" s="1"/>
  <c r="E248" s="1"/>
  <c r="J168"/>
  <c r="D110"/>
  <c r="J228"/>
  <c r="O118" l="1"/>
  <c r="O119"/>
  <c r="O150"/>
  <c r="O181"/>
  <c r="O207"/>
  <c r="O103"/>
  <c r="O104"/>
  <c r="O115"/>
  <c r="O116"/>
  <c r="O112"/>
  <c r="O113"/>
  <c r="O174"/>
  <c r="O195"/>
  <c r="O250"/>
  <c r="O109"/>
  <c r="O110"/>
  <c r="O124"/>
  <c r="O244"/>
  <c r="O106"/>
  <c r="O107"/>
  <c r="O167"/>
  <c r="O166" s="1"/>
  <c r="O188"/>
  <c r="O233"/>
  <c r="O79"/>
  <c r="O72"/>
  <c r="E206"/>
  <c r="F122"/>
  <c r="E173"/>
  <c r="E180"/>
  <c r="E122"/>
  <c r="F194"/>
  <c r="F70"/>
  <c r="E194"/>
  <c r="E70"/>
  <c r="E166"/>
  <c r="F226"/>
  <c r="K173"/>
  <c r="F206"/>
  <c r="K70"/>
  <c r="F173"/>
  <c r="F166"/>
  <c r="F212"/>
  <c r="K180"/>
  <c r="F187"/>
  <c r="F180"/>
  <c r="E25"/>
  <c r="E187"/>
  <c r="K187"/>
  <c r="K206"/>
  <c r="K194"/>
  <c r="K166"/>
  <c r="K160"/>
  <c r="K78"/>
  <c r="K77" s="1"/>
  <c r="K76" s="1"/>
  <c r="K152"/>
  <c r="K102"/>
  <c r="K224"/>
  <c r="O26"/>
  <c r="F102"/>
  <c r="F159"/>
  <c r="F16"/>
  <c r="F232"/>
  <c r="E78"/>
  <c r="E102"/>
  <c r="E16"/>
  <c r="G185"/>
  <c r="H185"/>
  <c r="I185"/>
  <c r="J185"/>
  <c r="G244"/>
  <c r="G243" s="1"/>
  <c r="G242" s="1"/>
  <c r="H244"/>
  <c r="H243" s="1"/>
  <c r="H242" s="1"/>
  <c r="I244"/>
  <c r="I243" s="1"/>
  <c r="I242" s="1"/>
  <c r="J244"/>
  <c r="J243" s="1"/>
  <c r="J242" s="1"/>
  <c r="D244"/>
  <c r="D243" s="1"/>
  <c r="D242" s="1"/>
  <c r="C243"/>
  <c r="C242" s="1"/>
  <c r="O173" l="1"/>
  <c r="O180"/>
  <c r="O187"/>
  <c r="E121"/>
  <c r="O223"/>
  <c r="O194"/>
  <c r="O102"/>
  <c r="O248"/>
  <c r="O249"/>
  <c r="O159"/>
  <c r="O160"/>
  <c r="O242"/>
  <c r="O243"/>
  <c r="O206"/>
  <c r="O152"/>
  <c r="O212"/>
  <c r="O213"/>
  <c r="O232"/>
  <c r="F121"/>
  <c r="E12"/>
  <c r="F224"/>
  <c r="E158"/>
  <c r="F158"/>
  <c r="K69"/>
  <c r="F78"/>
  <c r="K159"/>
  <c r="K158" s="1"/>
  <c r="K121"/>
  <c r="K156"/>
  <c r="O226"/>
  <c r="F12"/>
  <c r="F156"/>
  <c r="E77"/>
  <c r="E76" s="1"/>
  <c r="E224"/>
  <c r="G210"/>
  <c r="H210"/>
  <c r="I210"/>
  <c r="J210"/>
  <c r="G199"/>
  <c r="H199"/>
  <c r="I199"/>
  <c r="J199"/>
  <c r="I178"/>
  <c r="J178"/>
  <c r="E69" l="1"/>
  <c r="F25"/>
  <c r="E156"/>
  <c r="E151" s="1"/>
  <c r="E149" s="1"/>
  <c r="O25"/>
  <c r="O158"/>
  <c r="O123"/>
  <c r="O122"/>
  <c r="O78"/>
  <c r="O71"/>
  <c r="K25"/>
  <c r="F77"/>
  <c r="F76" s="1"/>
  <c r="K151"/>
  <c r="K149" s="1"/>
  <c r="K16"/>
  <c r="K12" s="1"/>
  <c r="F151"/>
  <c r="F149" s="1"/>
  <c r="F69" l="1"/>
  <c r="O76"/>
  <c r="O77"/>
  <c r="O70"/>
  <c r="O121"/>
  <c r="F24"/>
  <c r="F253" s="1"/>
  <c r="K24"/>
  <c r="K253" s="1"/>
  <c r="E24"/>
  <c r="E253" s="1"/>
  <c r="H124"/>
  <c r="O151" l="1"/>
  <c r="O149" s="1"/>
  <c r="O156"/>
  <c r="O224"/>
  <c r="O69"/>
  <c r="J250"/>
  <c r="J249" s="1"/>
  <c r="J248" s="1"/>
  <c r="I250"/>
  <c r="I249" s="1"/>
  <c r="I248" s="1"/>
  <c r="H250"/>
  <c r="H249" s="1"/>
  <c r="H248" s="1"/>
  <c r="G250"/>
  <c r="G249" s="1"/>
  <c r="G248" s="1"/>
  <c r="D250"/>
  <c r="D249" s="1"/>
  <c r="D248" s="1"/>
  <c r="G233"/>
  <c r="J233"/>
  <c r="I233"/>
  <c r="I232" s="1"/>
  <c r="H233"/>
  <c r="H232" s="1"/>
  <c r="G231"/>
  <c r="G228"/>
  <c r="I226"/>
  <c r="H226"/>
  <c r="H220"/>
  <c r="G220"/>
  <c r="D220"/>
  <c r="J213"/>
  <c r="J212" s="1"/>
  <c r="I213"/>
  <c r="I212" s="1"/>
  <c r="H213"/>
  <c r="G213"/>
  <c r="D213"/>
  <c r="D210"/>
  <c r="J207"/>
  <c r="J206" s="1"/>
  <c r="I207"/>
  <c r="I206" s="1"/>
  <c r="H207"/>
  <c r="G207"/>
  <c r="D207"/>
  <c r="D199"/>
  <c r="J195"/>
  <c r="J194" s="1"/>
  <c r="I195"/>
  <c r="I194" s="1"/>
  <c r="H195"/>
  <c r="G195"/>
  <c r="D195"/>
  <c r="J192"/>
  <c r="I192"/>
  <c r="H192"/>
  <c r="G192"/>
  <c r="D192"/>
  <c r="J188"/>
  <c r="I188"/>
  <c r="H188"/>
  <c r="G188"/>
  <c r="D188"/>
  <c r="D185"/>
  <c r="J181"/>
  <c r="J180" s="1"/>
  <c r="I181"/>
  <c r="I180" s="1"/>
  <c r="H181"/>
  <c r="G181"/>
  <c r="D181"/>
  <c r="H178"/>
  <c r="G178"/>
  <c r="D178"/>
  <c r="J174"/>
  <c r="J173" s="1"/>
  <c r="I174"/>
  <c r="I173" s="1"/>
  <c r="H174"/>
  <c r="G174"/>
  <c r="D174"/>
  <c r="J171"/>
  <c r="I171"/>
  <c r="H171"/>
  <c r="G171"/>
  <c r="D171"/>
  <c r="I167"/>
  <c r="G167"/>
  <c r="D167"/>
  <c r="H164"/>
  <c r="G164"/>
  <c r="D164"/>
  <c r="J160"/>
  <c r="J159" s="1"/>
  <c r="I160"/>
  <c r="H160"/>
  <c r="G160"/>
  <c r="D160"/>
  <c r="J150"/>
  <c r="I150"/>
  <c r="H150"/>
  <c r="G150"/>
  <c r="D150"/>
  <c r="H152"/>
  <c r="G153"/>
  <c r="J128"/>
  <c r="I128"/>
  <c r="H128"/>
  <c r="G128"/>
  <c r="D128"/>
  <c r="J124"/>
  <c r="J123" s="1"/>
  <c r="I124"/>
  <c r="I123" s="1"/>
  <c r="H123"/>
  <c r="G124"/>
  <c r="G123" s="1"/>
  <c r="D124"/>
  <c r="D123" s="1"/>
  <c r="J119"/>
  <c r="J118" s="1"/>
  <c r="I119"/>
  <c r="I118" s="1"/>
  <c r="H119"/>
  <c r="H118" s="1"/>
  <c r="G119"/>
  <c r="G118" s="1"/>
  <c r="D119"/>
  <c r="D118" s="1"/>
  <c r="J116"/>
  <c r="J115" s="1"/>
  <c r="I116"/>
  <c r="I115" s="1"/>
  <c r="H116"/>
  <c r="H115" s="1"/>
  <c r="G116"/>
  <c r="G115" s="1"/>
  <c r="D116"/>
  <c r="D115" s="1"/>
  <c r="J113"/>
  <c r="J112" s="1"/>
  <c r="I113"/>
  <c r="I112" s="1"/>
  <c r="H113"/>
  <c r="H112" s="1"/>
  <c r="G113"/>
  <c r="G112" s="1"/>
  <c r="D113"/>
  <c r="D112" s="1"/>
  <c r="J110"/>
  <c r="J109" s="1"/>
  <c r="I110"/>
  <c r="I109" s="1"/>
  <c r="H110"/>
  <c r="H109" s="1"/>
  <c r="G110"/>
  <c r="G109" s="1"/>
  <c r="D109"/>
  <c r="J107"/>
  <c r="J106" s="1"/>
  <c r="I107"/>
  <c r="I106" s="1"/>
  <c r="H107"/>
  <c r="H106" s="1"/>
  <c r="G107"/>
  <c r="G106" s="1"/>
  <c r="D107"/>
  <c r="D106" s="1"/>
  <c r="J104"/>
  <c r="J103" s="1"/>
  <c r="I104"/>
  <c r="I103" s="1"/>
  <c r="H104"/>
  <c r="H103" s="1"/>
  <c r="G104"/>
  <c r="G103" s="1"/>
  <c r="D104"/>
  <c r="D103" s="1"/>
  <c r="J79"/>
  <c r="J78" s="1"/>
  <c r="J77" s="1"/>
  <c r="I79"/>
  <c r="I78" s="1"/>
  <c r="H79"/>
  <c r="G79"/>
  <c r="G78" s="1"/>
  <c r="D79"/>
  <c r="G75"/>
  <c r="G74" s="1"/>
  <c r="J74"/>
  <c r="I74"/>
  <c r="H74"/>
  <c r="D74"/>
  <c r="J72"/>
  <c r="J71" s="1"/>
  <c r="I72"/>
  <c r="I71" s="1"/>
  <c r="H72"/>
  <c r="H71" s="1"/>
  <c r="G72"/>
  <c r="G71" s="1"/>
  <c r="D72"/>
  <c r="D71" s="1"/>
  <c r="G28"/>
  <c r="J26"/>
  <c r="I26"/>
  <c r="H26"/>
  <c r="D26"/>
  <c r="G17"/>
  <c r="O24" l="1"/>
  <c r="O16"/>
  <c r="O13" s="1"/>
  <c r="O12"/>
  <c r="I16"/>
  <c r="H212"/>
  <c r="J70"/>
  <c r="D166"/>
  <c r="D70"/>
  <c r="D180"/>
  <c r="G166"/>
  <c r="D194"/>
  <c r="D212"/>
  <c r="H173"/>
  <c r="H187"/>
  <c r="G122"/>
  <c r="I70"/>
  <c r="D232"/>
  <c r="G187"/>
  <c r="D173"/>
  <c r="H206"/>
  <c r="G156"/>
  <c r="G173"/>
  <c r="G16"/>
  <c r="D102"/>
  <c r="J187"/>
  <c r="G159"/>
  <c r="D187"/>
  <c r="D122"/>
  <c r="I187"/>
  <c r="G26"/>
  <c r="I152"/>
  <c r="H180"/>
  <c r="G194"/>
  <c r="G206"/>
  <c r="J122"/>
  <c r="G180"/>
  <c r="H16"/>
  <c r="G70"/>
  <c r="G102"/>
  <c r="H102"/>
  <c r="D78"/>
  <c r="D77" s="1"/>
  <c r="D156"/>
  <c r="I166"/>
  <c r="D206"/>
  <c r="H167"/>
  <c r="H166" s="1"/>
  <c r="G226"/>
  <c r="H70"/>
  <c r="I102"/>
  <c r="J102"/>
  <c r="I122"/>
  <c r="G152"/>
  <c r="H224"/>
  <c r="H122"/>
  <c r="I156"/>
  <c r="J76"/>
  <c r="I159"/>
  <c r="H194"/>
  <c r="G212"/>
  <c r="G77"/>
  <c r="D16"/>
  <c r="H78"/>
  <c r="J152"/>
  <c r="D152"/>
  <c r="I77"/>
  <c r="G232"/>
  <c r="H159"/>
  <c r="D159"/>
  <c r="J226"/>
  <c r="J232"/>
  <c r="J167"/>
  <c r="D226"/>
  <c r="I224" l="1"/>
  <c r="J16"/>
  <c r="J156"/>
  <c r="D224"/>
  <c r="H158"/>
  <c r="H25"/>
  <c r="D76"/>
  <c r="I76"/>
  <c r="D25"/>
  <c r="J69"/>
  <c r="G151"/>
  <c r="I158"/>
  <c r="G12"/>
  <c r="G158"/>
  <c r="D158"/>
  <c r="I151"/>
  <c r="D12"/>
  <c r="H121"/>
  <c r="H77"/>
  <c r="H76" s="1"/>
  <c r="D151"/>
  <c r="G224"/>
  <c r="J166"/>
  <c r="J158" s="1"/>
  <c r="G121"/>
  <c r="H69" l="1"/>
  <c r="D69"/>
  <c r="I69"/>
  <c r="H12"/>
  <c r="G25"/>
  <c r="J12"/>
  <c r="J224"/>
  <c r="J151"/>
  <c r="J149" s="1"/>
  <c r="I25"/>
  <c r="I12"/>
  <c r="J25"/>
  <c r="H156"/>
  <c r="H151" s="1"/>
  <c r="H149" s="1"/>
  <c r="I149"/>
  <c r="I121"/>
  <c r="D121"/>
  <c r="G76"/>
  <c r="J121"/>
  <c r="D149"/>
  <c r="G149"/>
  <c r="G69" l="1"/>
  <c r="O253"/>
  <c r="H24"/>
  <c r="H253" s="1"/>
  <c r="I24"/>
  <c r="I253" s="1"/>
  <c r="G24"/>
  <c r="G253" s="1"/>
  <c r="D24"/>
  <c r="D253" s="1"/>
  <c r="J24"/>
  <c r="J253" s="1"/>
</calcChain>
</file>

<file path=xl/sharedStrings.xml><?xml version="1.0" encoding="utf-8"?>
<sst xmlns="http://schemas.openxmlformats.org/spreadsheetml/2006/main" count="358" uniqueCount="174">
  <si>
    <t>Nr. crt.</t>
  </si>
  <si>
    <t>DENUMIRE INDICATORI</t>
  </si>
  <si>
    <t>COD</t>
  </si>
  <si>
    <t>IV</t>
  </si>
  <si>
    <t>11.02.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</si>
  <si>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</si>
  <si>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</si>
  <si>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</si>
  <si>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</si>
  <si>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Plati efectuate in anii precedenti si recuperate in anul curent</t>
  </si>
  <si>
    <t>SECTIUNEA DE DEZVOLTARE</t>
  </si>
  <si>
    <t>51.02.12</t>
  </si>
  <si>
    <t>51.02.28</t>
  </si>
  <si>
    <t>Alte transferuri  de capital catre institutii publice</t>
  </si>
  <si>
    <t>51.02.29</t>
  </si>
  <si>
    <t>Proiecte cu finantare FEN</t>
  </si>
  <si>
    <t>AUTORITATI PUBLICE SI ACTIUNI EXTERNE</t>
  </si>
  <si>
    <t>51.02.01.03</t>
  </si>
  <si>
    <t>X. Cheltuieli de capital</t>
  </si>
  <si>
    <t>Cheltuieli neeligibile</t>
  </si>
  <si>
    <t>51.01.01</t>
  </si>
  <si>
    <t>VI Transferuri</t>
  </si>
  <si>
    <t>85.01</t>
  </si>
  <si>
    <t>Transferuri de capital - pt fin investitiilor la spitale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</si>
  <si>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</si>
  <si>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</si>
  <si>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</si>
  <si>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</si>
  <si>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</si>
  <si>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</si>
  <si>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66.02.06.03</t>
  </si>
  <si>
    <t>VI Transferuri pt fin UMS</t>
  </si>
  <si>
    <t>51.01.39</t>
  </si>
  <si>
    <t>67.02</t>
  </si>
  <si>
    <t>SCOALA POPULARA DE ARTE SI MESERII PITESTI</t>
  </si>
  <si>
    <t>67.02.03.05</t>
  </si>
  <si>
    <t>68.02.06</t>
  </si>
  <si>
    <t>68.02.04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</si>
  <si>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</si>
  <si>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</si>
  <si>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</si>
  <si>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</si>
  <si>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</si>
  <si>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</si>
  <si>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</si>
  <si>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COMPLEXUL DE SERVICII PENTRU PERSOANE CU DIZABILITATI VULTURESTI</t>
  </si>
  <si>
    <t>68.02.05.02.03</t>
  </si>
  <si>
    <t>CENTRUL VULTURESTI</t>
  </si>
  <si>
    <t>68.02.05.02.04</t>
  </si>
  <si>
    <t>CAMIN PERSOANE VARSTNICE MOZACENI</t>
  </si>
  <si>
    <t>Transferuri din bugetul local către asociaţiile de dezvoltare intercomunitară</t>
  </si>
  <si>
    <t>55.01.42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</si>
  <si>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</si>
  <si>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</si>
  <si>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</si>
  <si>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</si>
  <si>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</si>
  <si>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</si>
  <si>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</si>
  <si>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>.3.1</t>
  </si>
  <si>
    <t xml:space="preserve"> DIRECTIA GENERALA DE ASISTENTA SOCIALA SI PROTECTIA COPILULUI ARGES</t>
  </si>
  <si>
    <t xml:space="preserve">Alte chelt </t>
  </si>
  <si>
    <t>PNDL I</t>
  </si>
  <si>
    <t>PNDL II</t>
  </si>
  <si>
    <t xml:space="preserve">ALTE OBIECTIVE </t>
  </si>
  <si>
    <t>58.15.01</t>
  </si>
  <si>
    <t>58.15.02</t>
  </si>
  <si>
    <t>58.15.03</t>
  </si>
  <si>
    <t>SPITALUL JUDETEAN DE URGENTA PITESTI</t>
  </si>
  <si>
    <t>SPITALUL DE PEDIATRIE PITESTI</t>
  </si>
  <si>
    <t>COMPLEXUL DE LOCUINTE PROTEJATE BUZOESTI</t>
  </si>
  <si>
    <t xml:space="preserve">Finantare nationala </t>
  </si>
  <si>
    <t>EXECUTIA</t>
  </si>
  <si>
    <t>SPITALE GENERALE(2.3.a+2.3.b)</t>
  </si>
  <si>
    <t>66.02.06.01</t>
  </si>
  <si>
    <t>Transferuri din bugetele locale pentru finantarea 
cheltuielilor de capital din domeniul sanatatii</t>
  </si>
  <si>
    <t>SPITALUL ORASENESC COSTESTI</t>
  </si>
  <si>
    <t>SPITALUL DE PSIHIATRIE SF.MARIA VEDEA</t>
  </si>
  <si>
    <t>SPITALUL DE PNEUMOFTIZIOLOGIE LEORDENI</t>
  </si>
  <si>
    <t>SPITALUL DE RECUPERARE BRADET</t>
  </si>
  <si>
    <t>Subventii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</si>
  <si>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</si>
  <si>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</si>
  <si>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</si>
  <si>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</si>
  <si>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</si>
  <si>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SUME DEFALCATE DIN TVA </t>
  </si>
  <si>
    <t>CENTRE DE ASISTENTA</t>
  </si>
  <si>
    <t xml:space="preserve">ASIGURARI SI ASIST. SOCIALA </t>
  </si>
  <si>
    <t xml:space="preserve">CULTURA, RECREERE SI RELIGIE </t>
  </si>
  <si>
    <t xml:space="preserve">TOTAL CHELTUIELI </t>
  </si>
  <si>
    <t>SANATATE</t>
  </si>
  <si>
    <t xml:space="preserve">UNITATI DE ASISTENTA MEDICO-SOCIALE </t>
  </si>
  <si>
    <t xml:space="preserve">BUGET INITIAL </t>
  </si>
  <si>
    <t>BUGET FINAL</t>
  </si>
  <si>
    <t>EXECUTIE</t>
  </si>
  <si>
    <t>Plati efectuate in anii precedenti si recuperate
 in anul curent</t>
  </si>
  <si>
    <t>Plati efectuate in anii precedenti si recuperate in anul
 curent</t>
  </si>
  <si>
    <t>PROIECT  "Modernizare DJ679: Paduroiu (67B) - Lipia-Popesti-Lunca Corbului-Padureti-Ciesti-Falfani-Cotmeana-Malu-Barla+Lim.Jud.Olt, km 0+000-48.222;L=47,670 km</t>
  </si>
  <si>
    <t>SOLICITARE
 proiect</t>
  </si>
  <si>
    <t>PROPUNERE
proiect</t>
  </si>
  <si>
    <t>SOLICITARE
 initial</t>
  </si>
  <si>
    <t xml:space="preserve">EXECUTIE
=buget final </t>
  </si>
  <si>
    <t>servicii…</t>
  </si>
  <si>
    <t>ANEXA nr. 1</t>
  </si>
  <si>
    <t xml:space="preserve">La H. C.J. </t>
  </si>
  <si>
    <t>Cheltuieli de personal</t>
  </si>
  <si>
    <t>Cheltuieli cu bunuri si servicii</t>
  </si>
  <si>
    <t xml:space="preserve">INVATAMANT </t>
  </si>
  <si>
    <t>65.02</t>
  </si>
  <si>
    <t>SUBVENTII</t>
  </si>
  <si>
    <t>.00.17</t>
  </si>
  <si>
    <t>Subventii de la bugetul de stat</t>
  </si>
  <si>
    <t>Subventii pt finantarea UAMS</t>
  </si>
  <si>
    <t>42.02.35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</si>
  <si>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</si>
  <si>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</si>
  <si>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</si>
  <si>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</si>
  <si>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Cheltuieli de capital </t>
  </si>
  <si>
    <t>UNITATEA DE ASISTENTA MEDICO-SOCIALA SUICI</t>
  </si>
  <si>
    <t xml:space="preserve"> II.              cheltuieli cu bunuri si servicii</t>
  </si>
  <si>
    <t xml:space="preserve">Plati efectuate in anii precedenti si recuperate in anul curent </t>
  </si>
  <si>
    <t xml:space="preserve">Cheltuieli de personal </t>
  </si>
  <si>
    <t xml:space="preserve">mii lei </t>
  </si>
  <si>
    <t>ANEXA 1</t>
  </si>
  <si>
    <t>INFLUENTE</t>
  </si>
  <si>
    <t>LA BUGETUL LOCAL PE ANUL 2021</t>
  </si>
  <si>
    <t>PROPUNERI</t>
  </si>
  <si>
    <t>TRIM</t>
  </si>
  <si>
    <t>ANUL 2021</t>
  </si>
  <si>
    <t>11,02,06</t>
  </si>
  <si>
    <t xml:space="preserve">Sume def din TVA  pentru echilibrarea bugetelor locale </t>
  </si>
  <si>
    <t>UNITATEA DE ASISTENTA MEDICO-SOCIALA DOMNESTI</t>
  </si>
  <si>
    <t>UNITATEA DE ASISTENTA MEDICO-SOCIALA RUCAR</t>
  </si>
  <si>
    <t>UNITATEA DE ASISTENTA MEDICO-SOCIALA DEDULESTI</t>
  </si>
  <si>
    <t xml:space="preserve">UNITATEA DE ASISTENTA MEDICO-SOCIALA CALINESTI </t>
  </si>
  <si>
    <t xml:space="preserve">COTE SI SUME DEFALCATE DIN IMPOZITUL PE VENIT </t>
  </si>
  <si>
    <t>Sume repartizate pentru  finantarea institutiilor de spectacole si concerte</t>
  </si>
  <si>
    <t>04..02.06</t>
  </si>
  <si>
    <t xml:space="preserve">  INVATAMANT SPECIAL </t>
  </si>
  <si>
    <t>65.02.07.04</t>
  </si>
  <si>
    <t>CENTRUL SCOLAR DE EDUCATIE INCLUZIVA "SF. FILOFTEIA" STEFANESTI</t>
  </si>
  <si>
    <t>65.02.07.04.01</t>
  </si>
  <si>
    <t xml:space="preserve">Ajutoare sociale </t>
  </si>
  <si>
    <t>57.02.01</t>
  </si>
  <si>
    <t>CENTRUL SCOLAR DE EDUCATIE INCLUZIVA "SF. NICOLAE" CAMPULUNG</t>
  </si>
  <si>
    <t>65.02.07.04.02</t>
  </si>
  <si>
    <t>CENTRUL SCOLAR DE EDUCATIE INCLUZIVA "SF. STELIAN" COSTESTI</t>
  </si>
  <si>
    <t>65.02.07.04.03</t>
  </si>
  <si>
    <t>GRADINITA SPECIALA " SF. ELENA" PITESTI</t>
  </si>
  <si>
    <t>65.02.07.04.04</t>
  </si>
  <si>
    <t>CENTRUL JUDETEAN DE RESURSE SI ASISTENTA EDUCATIONALA ARGES</t>
  </si>
  <si>
    <t>65.02.11.30</t>
  </si>
  <si>
    <t xml:space="preserve">UNITATEA DE ASISTENTA MEDICO-SOCIALA RUCAR </t>
  </si>
  <si>
    <t>MUZEUL JUDETEAN ARGES</t>
  </si>
  <si>
    <t>67.02.03.02.01</t>
  </si>
  <si>
    <t xml:space="preserve"> Transferuri</t>
  </si>
  <si>
    <t>BIBLIOTECA JUDETEANA "DINICU GOLESCU" ARGES</t>
  </si>
  <si>
    <t>67.02.03</t>
  </si>
  <si>
    <t>MUZEUL VITICULTURII SI POMICULTURII GOLESTI</t>
  </si>
  <si>
    <t>67.02.03.02.02</t>
  </si>
  <si>
    <t>TEATRUL "AL. DAVILA" PITESTI</t>
  </si>
  <si>
    <t>67.02.03.04</t>
  </si>
  <si>
    <t>LOCUINTE SERVICII SI DEZVOLTARE PUBLICA</t>
  </si>
  <si>
    <t>SERVICIUL PUBLIC JUDETEAN SALVAMONT ARGES</t>
  </si>
  <si>
    <t>70.02.50</t>
  </si>
  <si>
    <t>APARARE</t>
  </si>
  <si>
    <t>CENTRUL MILITAR JUDETEAN ARGES</t>
  </si>
  <si>
    <t>60.02.02</t>
  </si>
  <si>
    <t>.04.02</t>
  </si>
  <si>
    <t>CENTRUL DE ABILITARE SI REABILITARE A PERSOANELOR ADULTE CU DIZABILITATI CALINESTI</t>
  </si>
  <si>
    <t>CENTRUL DE  EDUCATIE INCLUZIVA "SF.  MARINA"CURTEA DE ARGES</t>
  </si>
  <si>
    <t xml:space="preserve"> la H.C.J Arges nr. _______/_______________ </t>
  </si>
</sst>
</file>

<file path=xl/styles.xml><?xml version="1.0" encoding="utf-8"?>
<styleSheet xmlns="http://schemas.openxmlformats.org/spreadsheetml/2006/main">
  <fonts count="30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b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name val="Tahoma"/>
      <family val="2"/>
    </font>
    <font>
      <b/>
      <sz val="12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/>
    <xf numFmtId="0" fontId="18" fillId="0" borderId="0"/>
    <xf numFmtId="0" fontId="19" fillId="0" borderId="0"/>
    <xf numFmtId="0" fontId="3" fillId="0" borderId="0"/>
    <xf numFmtId="0" fontId="1" fillId="0" borderId="0"/>
    <xf numFmtId="0" fontId="28" fillId="0" borderId="0"/>
  </cellStyleXfs>
  <cellXfs count="15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8" fillId="0" borderId="0" xfId="0" applyFont="1" applyFill="1" applyBorder="1" applyAlignment="1">
      <alignment horizontal="center"/>
    </xf>
    <xf numFmtId="0" fontId="9" fillId="0" borderId="0" xfId="0" applyFont="1" applyFill="1"/>
    <xf numFmtId="0" fontId="5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wrapText="1"/>
    </xf>
    <xf numFmtId="0" fontId="16" fillId="0" borderId="2" xfId="0" applyFont="1" applyFill="1" applyBorder="1"/>
    <xf numFmtId="0" fontId="15" fillId="3" borderId="3" xfId="0" applyFont="1" applyFill="1" applyBorder="1"/>
    <xf numFmtId="0" fontId="15" fillId="3" borderId="5" xfId="0" applyFont="1" applyFill="1" applyBorder="1"/>
    <xf numFmtId="0" fontId="15" fillId="0" borderId="5" xfId="0" applyFont="1" applyFill="1" applyBorder="1"/>
    <xf numFmtId="0" fontId="15" fillId="0" borderId="7" xfId="0" applyFont="1" applyFill="1" applyBorder="1"/>
    <xf numFmtId="0" fontId="15" fillId="0" borderId="7" xfId="0" applyFont="1" applyFill="1" applyBorder="1" applyAlignment="1">
      <alignment wrapText="1"/>
    </xf>
    <xf numFmtId="0" fontId="16" fillId="0" borderId="7" xfId="0" applyFont="1" applyFill="1" applyBorder="1" applyAlignment="1">
      <alignment wrapText="1"/>
    </xf>
    <xf numFmtId="0" fontId="16" fillId="0" borderId="7" xfId="0" applyFont="1" applyFill="1" applyBorder="1"/>
    <xf numFmtId="0" fontId="15" fillId="0" borderId="2" xfId="0" applyFont="1" applyFill="1" applyBorder="1"/>
    <xf numFmtId="0" fontId="15" fillId="3" borderId="2" xfId="0" applyFont="1" applyFill="1" applyBorder="1"/>
    <xf numFmtId="0" fontId="16" fillId="2" borderId="2" xfId="0" applyFont="1" applyFill="1" applyBorder="1" applyAlignment="1">
      <alignment wrapText="1"/>
    </xf>
    <xf numFmtId="0" fontId="15" fillId="2" borderId="7" xfId="0" applyFont="1" applyFill="1" applyBorder="1" applyAlignment="1">
      <alignment wrapText="1"/>
    </xf>
    <xf numFmtId="0" fontId="16" fillId="6" borderId="9" xfId="1" applyFont="1" applyFill="1" applyBorder="1" applyAlignment="1">
      <alignment wrapText="1"/>
    </xf>
    <xf numFmtId="0" fontId="16" fillId="6" borderId="0" xfId="1" applyFont="1" applyFill="1" applyBorder="1"/>
    <xf numFmtId="0" fontId="15" fillId="7" borderId="2" xfId="0" applyFont="1" applyFill="1" applyBorder="1"/>
    <xf numFmtId="0" fontId="17" fillId="7" borderId="2" xfId="0" applyFont="1" applyFill="1" applyBorder="1"/>
    <xf numFmtId="0" fontId="17" fillId="0" borderId="0" xfId="0" applyFont="1" applyFill="1" applyBorder="1"/>
    <xf numFmtId="4" fontId="5" fillId="4" borderId="2" xfId="0" applyNumberFormat="1" applyFont="1" applyFill="1" applyBorder="1"/>
    <xf numFmtId="4" fontId="9" fillId="0" borderId="2" xfId="0" applyNumberFormat="1" applyFont="1" applyFill="1" applyBorder="1"/>
    <xf numFmtId="4" fontId="12" fillId="4" borderId="2" xfId="0" applyNumberFormat="1" applyFont="1" applyFill="1" applyBorder="1"/>
    <xf numFmtId="4" fontId="9" fillId="2" borderId="2" xfId="0" applyNumberFormat="1" applyFont="1" applyFill="1" applyBorder="1"/>
    <xf numFmtId="4" fontId="9" fillId="5" borderId="2" xfId="0" applyNumberFormat="1" applyFont="1" applyFill="1" applyBorder="1"/>
    <xf numFmtId="4" fontId="5" fillId="8" borderId="2" xfId="0" applyNumberFormat="1" applyFont="1" applyFill="1" applyBorder="1"/>
    <xf numFmtId="4" fontId="5" fillId="5" borderId="2" xfId="0" applyNumberFormat="1" applyFont="1" applyFill="1" applyBorder="1"/>
    <xf numFmtId="4" fontId="5" fillId="2" borderId="2" xfId="0" applyNumberFormat="1" applyFont="1" applyFill="1" applyBorder="1"/>
    <xf numFmtId="4" fontId="5" fillId="0" borderId="2" xfId="0" applyNumberFormat="1" applyFont="1" applyFill="1" applyBorder="1"/>
    <xf numFmtId="4" fontId="12" fillId="7" borderId="2" xfId="0" applyNumberFormat="1" applyFont="1" applyFill="1" applyBorder="1"/>
    <xf numFmtId="0" fontId="6" fillId="3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9" fontId="11" fillId="6" borderId="9" xfId="1" applyNumberFormat="1" applyFont="1" applyFill="1" applyBorder="1" applyAlignment="1">
      <alignment horizontal="center"/>
    </xf>
    <xf numFmtId="49" fontId="11" fillId="6" borderId="0" xfId="1" applyNumberFormat="1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14" fontId="6" fillId="0" borderId="2" xfId="0" applyNumberFormat="1" applyFont="1" applyFill="1" applyBorder="1"/>
    <xf numFmtId="4" fontId="6" fillId="4" borderId="2" xfId="0" applyNumberFormat="1" applyFont="1" applyFill="1" applyBorder="1"/>
    <xf numFmtId="0" fontId="15" fillId="8" borderId="2" xfId="0" applyFont="1" applyFill="1" applyBorder="1"/>
    <xf numFmtId="0" fontId="15" fillId="8" borderId="7" xfId="0" applyFont="1" applyFill="1" applyBorder="1"/>
    <xf numFmtId="0" fontId="6" fillId="8" borderId="4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5" fillId="0" borderId="2" xfId="0" applyNumberFormat="1" applyFont="1" applyFill="1" applyBorder="1"/>
    <xf numFmtId="0" fontId="0" fillId="0" borderId="2" xfId="0" applyBorder="1"/>
    <xf numFmtId="4" fontId="7" fillId="2" borderId="0" xfId="0" applyNumberFormat="1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4" fontId="13" fillId="4" borderId="2" xfId="0" applyNumberFormat="1" applyFont="1" applyFill="1" applyBorder="1"/>
    <xf numFmtId="4" fontId="11" fillId="2" borderId="2" xfId="0" applyNumberFormat="1" applyFont="1" applyFill="1" applyBorder="1"/>
    <xf numFmtId="4" fontId="21" fillId="8" borderId="2" xfId="0" applyNumberFormat="1" applyFont="1" applyFill="1" applyBorder="1"/>
    <xf numFmtId="4" fontId="21" fillId="5" borderId="2" xfId="0" applyNumberFormat="1" applyFont="1" applyFill="1" applyBorder="1"/>
    <xf numFmtId="0" fontId="6" fillId="9" borderId="4" xfId="0" applyFont="1" applyFill="1" applyBorder="1" applyAlignment="1">
      <alignment horizontal="center"/>
    </xf>
    <xf numFmtId="4" fontId="5" fillId="9" borderId="2" xfId="0" applyNumberFormat="1" applyFont="1" applyFill="1" applyBorder="1"/>
    <xf numFmtId="0" fontId="3" fillId="0" borderId="2" xfId="0" applyFont="1" applyFill="1" applyBorder="1"/>
    <xf numFmtId="0" fontId="22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5" fillId="9" borderId="1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23" fillId="2" borderId="8" xfId="0" applyFont="1" applyFill="1" applyBorder="1" applyAlignment="1">
      <alignment wrapText="1"/>
    </xf>
    <xf numFmtId="0" fontId="24" fillId="2" borderId="4" xfId="0" applyFont="1" applyFill="1" applyBorder="1" applyAlignment="1">
      <alignment horizontal="center"/>
    </xf>
    <xf numFmtId="4" fontId="14" fillId="0" borderId="2" xfId="0" applyNumberFormat="1" applyFont="1" applyFill="1" applyBorder="1"/>
    <xf numFmtId="0" fontId="25" fillId="0" borderId="7" xfId="0" applyFont="1" applyFill="1" applyBorder="1"/>
    <xf numFmtId="0" fontId="24" fillId="0" borderId="4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0" fillId="0" borderId="10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4" fontId="4" fillId="0" borderId="0" xfId="0" applyNumberFormat="1" applyFont="1" applyFill="1"/>
    <xf numFmtId="4" fontId="4" fillId="0" borderId="2" xfId="0" applyNumberFormat="1" applyFont="1" applyFill="1" applyBorder="1"/>
    <xf numFmtId="4" fontId="11" fillId="5" borderId="2" xfId="0" applyNumberFormat="1" applyFont="1" applyFill="1" applyBorder="1"/>
    <xf numFmtId="4" fontId="6" fillId="2" borderId="2" xfId="0" applyNumberFormat="1" applyFont="1" applyFill="1" applyBorder="1"/>
    <xf numFmtId="4" fontId="11" fillId="0" borderId="2" xfId="0" applyNumberFormat="1" applyFont="1" applyFill="1" applyBorder="1"/>
    <xf numFmtId="4" fontId="6" fillId="0" borderId="2" xfId="0" applyNumberFormat="1" applyFont="1" applyFill="1" applyBorder="1"/>
    <xf numFmtId="4" fontId="6" fillId="5" borderId="2" xfId="0" applyNumberFormat="1" applyFont="1" applyFill="1" applyBorder="1"/>
    <xf numFmtId="4" fontId="6" fillId="8" borderId="2" xfId="0" applyNumberFormat="1" applyFont="1" applyFill="1" applyBorder="1"/>
    <xf numFmtId="4" fontId="6" fillId="9" borderId="2" xfId="0" applyNumberFormat="1" applyFont="1" applyFill="1" applyBorder="1"/>
    <xf numFmtId="4" fontId="27" fillId="0" borderId="2" xfId="0" applyNumberFormat="1" applyFont="1" applyFill="1" applyBorder="1"/>
    <xf numFmtId="4" fontId="26" fillId="0" borderId="2" xfId="0" applyNumberFormat="1" applyFont="1" applyFill="1" applyBorder="1"/>
    <xf numFmtId="4" fontId="13" fillId="7" borderId="2" xfId="0" applyNumberFormat="1" applyFont="1" applyFill="1" applyBorder="1"/>
    <xf numFmtId="0" fontId="6" fillId="0" borderId="0" xfId="0" applyFont="1" applyFill="1" applyAlignment="1">
      <alignment horizontal="right"/>
    </xf>
    <xf numFmtId="0" fontId="4" fillId="2" borderId="2" xfId="6" applyFont="1" applyFill="1" applyBorder="1" applyAlignment="1">
      <alignment horizontal="left"/>
    </xf>
    <xf numFmtId="2" fontId="9" fillId="2" borderId="2" xfId="0" applyNumberFormat="1" applyFont="1" applyFill="1" applyBorder="1" applyAlignment="1"/>
    <xf numFmtId="3" fontId="11" fillId="2" borderId="12" xfId="0" applyNumberFormat="1" applyFont="1" applyFill="1" applyBorder="1" applyAlignment="1">
      <alignment wrapText="1"/>
    </xf>
    <xf numFmtId="0" fontId="15" fillId="10" borderId="3" xfId="0" applyFont="1" applyFill="1" applyBorder="1"/>
    <xf numFmtId="0" fontId="15" fillId="10" borderId="5" xfId="0" applyFont="1" applyFill="1" applyBorder="1"/>
    <xf numFmtId="0" fontId="6" fillId="10" borderId="6" xfId="0" applyFont="1" applyFill="1" applyBorder="1" applyAlignment="1">
      <alignment horizontal="center"/>
    </xf>
    <xf numFmtId="4" fontId="5" fillId="10" borderId="2" xfId="0" applyNumberFormat="1" applyFont="1" applyFill="1" applyBorder="1"/>
    <xf numFmtId="4" fontId="6" fillId="10" borderId="2" xfId="0" applyNumberFormat="1" applyFont="1" applyFill="1" applyBorder="1"/>
    <xf numFmtId="0" fontId="15" fillId="10" borderId="2" xfId="0" applyFont="1" applyFill="1" applyBorder="1"/>
    <xf numFmtId="0" fontId="15" fillId="10" borderId="7" xfId="0" applyFont="1" applyFill="1" applyBorder="1"/>
    <xf numFmtId="0" fontId="11" fillId="10" borderId="4" xfId="0" applyFont="1" applyFill="1" applyBorder="1" applyAlignment="1">
      <alignment horizontal="center"/>
    </xf>
    <xf numFmtId="0" fontId="3" fillId="10" borderId="2" xfId="0" applyFont="1" applyFill="1" applyBorder="1"/>
    <xf numFmtId="4" fontId="21" fillId="10" borderId="2" xfId="0" applyNumberFormat="1" applyFont="1" applyFill="1" applyBorder="1"/>
    <xf numFmtId="4" fontId="20" fillId="10" borderId="2" xfId="0" applyNumberFormat="1" applyFont="1" applyFill="1" applyBorder="1"/>
    <xf numFmtId="4" fontId="13" fillId="2" borderId="2" xfId="0" applyNumberFormat="1" applyFont="1" applyFill="1" applyBorder="1"/>
    <xf numFmtId="4" fontId="4" fillId="2" borderId="2" xfId="0" applyNumberFormat="1" applyFont="1" applyFill="1" applyBorder="1"/>
    <xf numFmtId="4" fontId="3" fillId="0" borderId="0" xfId="0" applyNumberFormat="1" applyFont="1" applyFill="1"/>
    <xf numFmtId="4" fontId="11" fillId="11" borderId="2" xfId="0" applyNumberFormat="1" applyFont="1" applyFill="1" applyBorder="1"/>
    <xf numFmtId="4" fontId="4" fillId="11" borderId="2" xfId="0" applyNumberFormat="1" applyFont="1" applyFill="1" applyBorder="1"/>
    <xf numFmtId="4" fontId="6" fillId="11" borderId="2" xfId="0" applyNumberFormat="1" applyFont="1" applyFill="1" applyBorder="1"/>
    <xf numFmtId="0" fontId="20" fillId="2" borderId="2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/>
    </xf>
    <xf numFmtId="0" fontId="29" fillId="2" borderId="0" xfId="0" applyFont="1" applyFill="1" applyAlignment="1">
      <alignment horizontal="left"/>
    </xf>
    <xf numFmtId="0" fontId="15" fillId="8" borderId="7" xfId="0" applyFont="1" applyFill="1" applyBorder="1" applyAlignment="1">
      <alignment wrapText="1"/>
    </xf>
    <xf numFmtId="4" fontId="20" fillId="8" borderId="2" xfId="0" applyNumberFormat="1" applyFont="1" applyFill="1" applyBorder="1"/>
    <xf numFmtId="0" fontId="2" fillId="8" borderId="2" xfId="0" applyFont="1" applyFill="1" applyBorder="1"/>
    <xf numFmtId="0" fontId="15" fillId="2" borderId="2" xfId="0" applyFont="1" applyFill="1" applyBorder="1"/>
    <xf numFmtId="0" fontId="15" fillId="2" borderId="7" xfId="0" applyFont="1" applyFill="1" applyBorder="1"/>
    <xf numFmtId="0" fontId="2" fillId="2" borderId="2" xfId="0" applyFont="1" applyFill="1" applyBorder="1"/>
    <xf numFmtId="4" fontId="20" fillId="2" borderId="2" xfId="0" applyNumberFormat="1" applyFont="1" applyFill="1" applyBorder="1"/>
    <xf numFmtId="0" fontId="6" fillId="2" borderId="6" xfId="0" applyFont="1" applyFill="1" applyBorder="1" applyAlignment="1">
      <alignment horizontal="center"/>
    </xf>
    <xf numFmtId="0" fontId="15" fillId="2" borderId="5" xfId="0" applyFont="1" applyFill="1" applyBorder="1" applyAlignment="1">
      <alignment wrapText="1"/>
    </xf>
    <xf numFmtId="16" fontId="6" fillId="2" borderId="6" xfId="0" applyNumberFormat="1" applyFont="1" applyFill="1" applyBorder="1" applyAlignment="1">
      <alignment horizontal="center" wrapText="1"/>
    </xf>
    <xf numFmtId="0" fontId="16" fillId="2" borderId="5" xfId="0" applyFont="1" applyFill="1" applyBorder="1" applyAlignment="1">
      <alignment wrapText="1"/>
    </xf>
    <xf numFmtId="0" fontId="15" fillId="12" borderId="7" xfId="0" applyFont="1" applyFill="1" applyBorder="1" applyAlignment="1">
      <alignment wrapText="1"/>
    </xf>
    <xf numFmtId="0" fontId="6" fillId="12" borderId="4" xfId="0" applyFont="1" applyFill="1" applyBorder="1" applyAlignment="1">
      <alignment horizontal="center"/>
    </xf>
    <xf numFmtId="4" fontId="5" fillId="12" borderId="2" xfId="0" applyNumberFormat="1" applyFont="1" applyFill="1" applyBorder="1"/>
    <xf numFmtId="0" fontId="2" fillId="12" borderId="2" xfId="0" applyFont="1" applyFill="1" applyBorder="1"/>
    <xf numFmtId="4" fontId="6" fillId="12" borderId="2" xfId="0" applyNumberFormat="1" applyFont="1" applyFill="1" applyBorder="1"/>
    <xf numFmtId="4" fontId="20" fillId="12" borderId="2" xfId="0" applyNumberFormat="1" applyFont="1" applyFill="1" applyBorder="1"/>
    <xf numFmtId="0" fontId="15" fillId="12" borderId="7" xfId="0" applyFont="1" applyFill="1" applyBorder="1"/>
    <xf numFmtId="0" fontId="11" fillId="12" borderId="4" xfId="0" applyFont="1" applyFill="1" applyBorder="1" applyAlignment="1">
      <alignment horizontal="center"/>
    </xf>
    <xf numFmtId="0" fontId="15" fillId="12" borderId="2" xfId="0" applyFont="1" applyFill="1" applyBorder="1"/>
    <xf numFmtId="4" fontId="9" fillId="12" borderId="2" xfId="0" applyNumberFormat="1" applyFont="1" applyFill="1" applyBorder="1"/>
    <xf numFmtId="0" fontId="3" fillId="12" borderId="2" xfId="0" applyFont="1" applyFill="1" applyBorder="1"/>
    <xf numFmtId="4" fontId="4" fillId="12" borderId="2" xfId="0" applyNumberFormat="1" applyFont="1" applyFill="1" applyBorder="1"/>
    <xf numFmtId="4" fontId="9" fillId="8" borderId="2" xfId="0" applyNumberFormat="1" applyFont="1" applyFill="1" applyBorder="1"/>
    <xf numFmtId="0" fontId="3" fillId="8" borderId="2" xfId="0" applyFont="1" applyFill="1" applyBorder="1"/>
    <xf numFmtId="4" fontId="4" fillId="8" borderId="2" xfId="0" applyNumberFormat="1" applyFont="1" applyFill="1" applyBorder="1"/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4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R6" sqref="R6"/>
    </sheetView>
  </sheetViews>
  <sheetFormatPr defaultRowHeight="12.75"/>
  <cols>
    <col min="1" max="1" width="4.7109375" style="2" customWidth="1"/>
    <col min="2" max="2" width="48.5703125" style="2" customWidth="1"/>
    <col min="3" max="3" width="9.28515625" style="3" customWidth="1"/>
    <col min="4" max="4" width="0.140625" style="2" customWidth="1"/>
    <col min="5" max="5" width="11.140625" style="2" hidden="1" customWidth="1"/>
    <col min="6" max="6" width="11.28515625" style="2" hidden="1" customWidth="1"/>
    <col min="7" max="7" width="12.140625" style="2" hidden="1" customWidth="1"/>
    <col min="8" max="8" width="11.7109375" style="2" hidden="1" customWidth="1"/>
    <col min="9" max="9" width="10.85546875" style="2" hidden="1" customWidth="1"/>
    <col min="10" max="10" width="12.140625" style="2" hidden="1" customWidth="1"/>
    <col min="11" max="11" width="20.140625" style="2" hidden="1" customWidth="1"/>
    <col min="12" max="12" width="12.5703125" style="2" customWidth="1"/>
    <col min="13" max="13" width="11" style="2" customWidth="1"/>
    <col min="14" max="14" width="6.7109375" style="3" hidden="1" customWidth="1"/>
    <col min="15" max="15" width="3.28515625" style="3" hidden="1" customWidth="1"/>
    <col min="16" max="16384" width="9.140625" style="2"/>
  </cols>
  <sheetData>
    <row r="1" spans="1:15" s="1" customFormat="1" ht="15.75">
      <c r="A1" s="57" t="s">
        <v>81</v>
      </c>
      <c r="B1" s="58"/>
      <c r="C1" s="58"/>
      <c r="D1" s="4"/>
      <c r="E1" s="4"/>
      <c r="F1" s="4"/>
      <c r="G1" s="4"/>
      <c r="H1" s="4"/>
      <c r="I1" s="4"/>
      <c r="K1" s="4"/>
      <c r="L1" s="119" t="s">
        <v>125</v>
      </c>
      <c r="M1" s="4"/>
      <c r="N1" s="4"/>
      <c r="O1" s="4" t="s">
        <v>104</v>
      </c>
    </row>
    <row r="2" spans="1:15" ht="15.75">
      <c r="A2" s="57" t="s">
        <v>82</v>
      </c>
      <c r="B2" s="146" t="s">
        <v>84</v>
      </c>
      <c r="C2" s="146"/>
      <c r="D2" s="6"/>
      <c r="E2" s="6"/>
      <c r="F2" s="6"/>
      <c r="G2" s="6"/>
      <c r="H2" s="6"/>
      <c r="I2" s="6"/>
      <c r="J2" s="6"/>
      <c r="K2" s="6"/>
      <c r="L2" s="2" t="s">
        <v>173</v>
      </c>
      <c r="M2" s="6"/>
      <c r="N2" s="6"/>
      <c r="O2" s="6" t="s">
        <v>105</v>
      </c>
    </row>
    <row r="3" spans="1:15" ht="15.75">
      <c r="A3" s="57" t="s">
        <v>83</v>
      </c>
      <c r="B3" s="59"/>
      <c r="C3" s="5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3.75" customHeight="1">
      <c r="A4" s="5"/>
      <c r="B4" s="72"/>
      <c r="C4" s="9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8" customHeight="1">
      <c r="A5" s="153" t="s">
        <v>126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ht="13.5" customHeight="1">
      <c r="A6" s="154" t="s">
        <v>127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ht="13.5" customHeight="1">
      <c r="A7" s="7"/>
      <c r="B7" s="155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</row>
    <row r="8" spans="1:15" ht="13.5" customHeight="1">
      <c r="A8" s="7"/>
      <c r="B8" s="8"/>
      <c r="C8" s="9"/>
      <c r="D8" s="6"/>
      <c r="E8" s="6"/>
      <c r="F8" s="6"/>
      <c r="G8" s="6"/>
      <c r="H8" s="6"/>
      <c r="I8" s="6"/>
      <c r="J8" s="10"/>
      <c r="K8" s="10"/>
      <c r="L8" s="10"/>
      <c r="M8" s="10"/>
      <c r="N8" s="6"/>
      <c r="O8" s="6"/>
    </row>
    <row r="9" spans="1:15">
      <c r="A9" s="7"/>
      <c r="B9" s="8"/>
      <c r="C9" s="9"/>
      <c r="D9" s="6"/>
      <c r="F9" s="10"/>
      <c r="G9" s="10"/>
      <c r="H9" s="10"/>
      <c r="L9" s="81"/>
      <c r="M9" s="2" t="s">
        <v>124</v>
      </c>
    </row>
    <row r="10" spans="1:15" ht="28.5" customHeight="1">
      <c r="A10" s="147" t="s">
        <v>0</v>
      </c>
      <c r="B10" s="149" t="s">
        <v>1</v>
      </c>
      <c r="C10" s="151" t="s">
        <v>2</v>
      </c>
      <c r="D10" s="54" t="s">
        <v>72</v>
      </c>
      <c r="E10" s="70" t="s">
        <v>95</v>
      </c>
      <c r="F10" s="71" t="s">
        <v>102</v>
      </c>
      <c r="G10" s="71" t="s">
        <v>93</v>
      </c>
      <c r="H10" s="71" t="s">
        <v>94</v>
      </c>
      <c r="I10" s="74" t="s">
        <v>99</v>
      </c>
      <c r="J10" s="74" t="s">
        <v>100</v>
      </c>
      <c r="K10" s="74" t="s">
        <v>101</v>
      </c>
      <c r="L10" s="117" t="s">
        <v>128</v>
      </c>
      <c r="M10" s="83" t="s">
        <v>129</v>
      </c>
      <c r="N10" s="82"/>
      <c r="O10" s="82"/>
    </row>
    <row r="11" spans="1:15" ht="23.25" customHeight="1">
      <c r="A11" s="148"/>
      <c r="B11" s="150"/>
      <c r="C11" s="152"/>
      <c r="D11" s="11">
        <v>2019</v>
      </c>
      <c r="E11" s="70">
        <v>2020</v>
      </c>
      <c r="F11" s="71">
        <v>2020</v>
      </c>
      <c r="G11" s="71">
        <v>2020</v>
      </c>
      <c r="H11" s="71">
        <v>2020</v>
      </c>
      <c r="I11" s="70">
        <v>2021</v>
      </c>
      <c r="J11" s="70">
        <v>2021</v>
      </c>
      <c r="K11" s="70">
        <v>2021</v>
      </c>
      <c r="L11" s="118" t="s">
        <v>130</v>
      </c>
      <c r="M11" s="83" t="s">
        <v>3</v>
      </c>
      <c r="N11" s="83"/>
      <c r="O11" s="83"/>
    </row>
    <row r="12" spans="1:15" ht="22.5" customHeight="1">
      <c r="A12" s="17"/>
      <c r="B12" s="18" t="s">
        <v>85</v>
      </c>
      <c r="C12" s="43"/>
      <c r="D12" s="33" t="e">
        <f>#REF!+D16+#REF!+#REF!+#REF!+#REF!+#REF!</f>
        <v>#REF!</v>
      </c>
      <c r="E12" s="33" t="e">
        <f>#REF!+E16+#REF!+#REF!+#REF!+#REF!+#REF!</f>
        <v>#REF!</v>
      </c>
      <c r="F12" s="33" t="e">
        <f>#REF!+F16+#REF!+#REF!+#REF!+#REF!+#REF!</f>
        <v>#REF!</v>
      </c>
      <c r="G12" s="33" t="e">
        <f>#REF!+G16+#REF!+#REF!+#REF!+#REF!+#REF!</f>
        <v>#REF!</v>
      </c>
      <c r="H12" s="33" t="e">
        <f>#REF!+H16+#REF!+#REF!+#REF!+#REF!+#REF!</f>
        <v>#REF!</v>
      </c>
      <c r="I12" s="33" t="e">
        <f>#REF!+I16+#REF!+#REF!+#REF!+#REF!+#REF!</f>
        <v>#REF!</v>
      </c>
      <c r="J12" s="33" t="e">
        <f>#REF!+J16+#REF!+#REF!+#REF!+#REF!+#REF!</f>
        <v>#REF!</v>
      </c>
      <c r="K12" s="33" t="e">
        <f>#REF!+K16+#REF!+#REF!+#REF!+#REF!+#REF!</f>
        <v>#REF!</v>
      </c>
      <c r="L12" s="50">
        <f>M12</f>
        <v>9937</v>
      </c>
      <c r="M12" s="50">
        <f>M13+M22</f>
        <v>9937</v>
      </c>
      <c r="N12" s="50" t="e">
        <f>#REF!+#REF!+#REF!+M12</f>
        <v>#REF!</v>
      </c>
      <c r="O12" s="50" t="e">
        <f>L12-N12</f>
        <v>#REF!</v>
      </c>
    </row>
    <row r="13" spans="1:15" ht="22.5" customHeight="1">
      <c r="A13" s="100"/>
      <c r="B13" s="101" t="s">
        <v>5</v>
      </c>
      <c r="C13" s="102"/>
      <c r="D13" s="103"/>
      <c r="E13" s="103"/>
      <c r="F13" s="103"/>
      <c r="G13" s="103"/>
      <c r="H13" s="103"/>
      <c r="I13" s="103"/>
      <c r="J13" s="103"/>
      <c r="K13" s="103"/>
      <c r="L13" s="50">
        <f t="shared" ref="L13:L76" si="0">M13</f>
        <v>8752.5</v>
      </c>
      <c r="M13" s="104">
        <f>M16+M18+M19+M14</f>
        <v>8752.5</v>
      </c>
      <c r="N13" s="104" t="e">
        <f>N16+N18+N19</f>
        <v>#REF!</v>
      </c>
      <c r="O13" s="104" t="e">
        <f>O16+O18+O19</f>
        <v>#REF!</v>
      </c>
    </row>
    <row r="14" spans="1:15" ht="27.75" customHeight="1">
      <c r="A14" s="100"/>
      <c r="B14" s="128" t="s">
        <v>137</v>
      </c>
      <c r="C14" s="129" t="s">
        <v>170</v>
      </c>
      <c r="D14" s="40"/>
      <c r="E14" s="40"/>
      <c r="F14" s="40"/>
      <c r="G14" s="40"/>
      <c r="H14" s="40"/>
      <c r="I14" s="40"/>
      <c r="J14" s="40"/>
      <c r="K14" s="40"/>
      <c r="L14" s="50">
        <f t="shared" si="0"/>
        <v>4966</v>
      </c>
      <c r="M14" s="87">
        <f>M15</f>
        <v>4966</v>
      </c>
      <c r="N14" s="104"/>
      <c r="O14" s="104"/>
    </row>
    <row r="15" spans="1:15" ht="27.75" customHeight="1">
      <c r="A15" s="100"/>
      <c r="B15" s="130" t="s">
        <v>138</v>
      </c>
      <c r="C15" s="127" t="s">
        <v>139</v>
      </c>
      <c r="D15" s="40"/>
      <c r="E15" s="40"/>
      <c r="F15" s="40"/>
      <c r="G15" s="40"/>
      <c r="H15" s="40"/>
      <c r="I15" s="40"/>
      <c r="J15" s="40"/>
      <c r="K15" s="40"/>
      <c r="L15" s="50">
        <f t="shared" si="0"/>
        <v>4966</v>
      </c>
      <c r="M15" s="87">
        <v>4966</v>
      </c>
      <c r="N15" s="104"/>
      <c r="O15" s="104"/>
    </row>
    <row r="16" spans="1:15" ht="14.25">
      <c r="A16" s="14"/>
      <c r="B16" s="20" t="s">
        <v>86</v>
      </c>
      <c r="C16" s="12" t="s">
        <v>4</v>
      </c>
      <c r="D16" s="35" t="e">
        <f>#REF!+D17+#REF!+#REF!</f>
        <v>#REF!</v>
      </c>
      <c r="E16" s="62" t="e">
        <f>#REF!+E17+#REF!+#REF!</f>
        <v>#REF!</v>
      </c>
      <c r="F16" s="62" t="e">
        <f>#REF!+F17+#REF!+#REF!</f>
        <v>#REF!</v>
      </c>
      <c r="G16" s="62" t="e">
        <f>#REF!+G17+#REF!+#REF!</f>
        <v>#REF!</v>
      </c>
      <c r="H16" s="62" t="e">
        <f>#REF!+H17+#REF!+#REF!</f>
        <v>#REF!</v>
      </c>
      <c r="I16" s="62" t="e">
        <f>#REF!+I17+#REF!+#REF!</f>
        <v>#REF!</v>
      </c>
      <c r="J16" s="62" t="e">
        <f>#REF!+J17+#REF!+#REF!</f>
        <v>#REF!</v>
      </c>
      <c r="K16" s="62" t="e">
        <f>#REF!+K17+#REF!+#REF!</f>
        <v>#REF!</v>
      </c>
      <c r="L16" s="50">
        <f t="shared" si="0"/>
        <v>4122</v>
      </c>
      <c r="M16" s="111">
        <f>M17</f>
        <v>4122</v>
      </c>
      <c r="N16" s="50" t="e">
        <f>#REF!+#REF!+#REF!+M16</f>
        <v>#REF!</v>
      </c>
      <c r="O16" s="50" t="e">
        <f>L16-N16</f>
        <v>#REF!</v>
      </c>
    </row>
    <row r="17" spans="1:15" ht="14.25" customHeight="1">
      <c r="A17" s="24"/>
      <c r="B17" s="20" t="s">
        <v>132</v>
      </c>
      <c r="C17" s="12" t="s">
        <v>131</v>
      </c>
      <c r="D17" s="38">
        <v>5591</v>
      </c>
      <c r="E17" s="68">
        <v>12832</v>
      </c>
      <c r="F17" s="64">
        <v>12832</v>
      </c>
      <c r="G17" s="64">
        <f>10832+2000</f>
        <v>12832</v>
      </c>
      <c r="H17" s="64">
        <v>12832</v>
      </c>
      <c r="I17" s="68">
        <v>53000</v>
      </c>
      <c r="J17" s="68">
        <v>53000</v>
      </c>
      <c r="K17" s="68"/>
      <c r="L17" s="50">
        <f t="shared" si="0"/>
        <v>4122</v>
      </c>
      <c r="M17" s="85">
        <v>4122</v>
      </c>
      <c r="N17" s="50" t="e">
        <f>#REF!+#REF!+#REF!+M17</f>
        <v>#REF!</v>
      </c>
      <c r="O17" s="50" t="e">
        <f>L17-N17</f>
        <v>#REF!</v>
      </c>
    </row>
    <row r="18" spans="1:15" ht="24.75" customHeight="1">
      <c r="A18" s="24"/>
      <c r="B18" s="99" t="s">
        <v>115</v>
      </c>
      <c r="C18" s="97" t="s">
        <v>116</v>
      </c>
      <c r="D18" s="38"/>
      <c r="E18" s="68"/>
      <c r="F18" s="64"/>
      <c r="G18" s="64"/>
      <c r="H18" s="64"/>
      <c r="I18" s="68"/>
      <c r="J18" s="68"/>
      <c r="K18" s="68"/>
      <c r="L18" s="50">
        <f t="shared" si="0"/>
        <v>-1184.5</v>
      </c>
      <c r="M18" s="85">
        <f>-M31-M143-M157-M74</f>
        <v>-1184.5</v>
      </c>
      <c r="N18" s="50"/>
      <c r="O18" s="50"/>
    </row>
    <row r="19" spans="1:15" ht="14.25" customHeight="1">
      <c r="A19" s="24"/>
      <c r="B19" s="20" t="s">
        <v>110</v>
      </c>
      <c r="C19" s="12" t="s">
        <v>111</v>
      </c>
      <c r="D19" s="38"/>
      <c r="E19" s="68"/>
      <c r="F19" s="64"/>
      <c r="G19" s="64"/>
      <c r="H19" s="64"/>
      <c r="I19" s="68"/>
      <c r="J19" s="68"/>
      <c r="K19" s="68"/>
      <c r="L19" s="50">
        <f t="shared" si="0"/>
        <v>849</v>
      </c>
      <c r="M19" s="85">
        <f>M20</f>
        <v>849</v>
      </c>
      <c r="N19" s="50"/>
      <c r="O19" s="50"/>
    </row>
    <row r="20" spans="1:15" ht="14.25" customHeight="1">
      <c r="A20" s="24"/>
      <c r="B20" s="23" t="s">
        <v>112</v>
      </c>
      <c r="C20" s="12">
        <v>42.02</v>
      </c>
      <c r="D20" s="38"/>
      <c r="E20" s="68"/>
      <c r="F20" s="64"/>
      <c r="G20" s="64"/>
      <c r="H20" s="64"/>
      <c r="I20" s="68"/>
      <c r="J20" s="68"/>
      <c r="K20" s="68"/>
      <c r="L20" s="50">
        <f t="shared" si="0"/>
        <v>849</v>
      </c>
      <c r="M20" s="85">
        <f>M21</f>
        <v>849</v>
      </c>
      <c r="N20" s="50"/>
      <c r="O20" s="50"/>
    </row>
    <row r="21" spans="1:15" ht="14.25" customHeight="1">
      <c r="A21" s="24"/>
      <c r="B21" s="16" t="s">
        <v>113</v>
      </c>
      <c r="C21" s="12" t="s">
        <v>114</v>
      </c>
      <c r="D21" s="38"/>
      <c r="E21" s="68"/>
      <c r="F21" s="64"/>
      <c r="G21" s="64"/>
      <c r="H21" s="64"/>
      <c r="I21" s="68"/>
      <c r="J21" s="68"/>
      <c r="K21" s="68"/>
      <c r="L21" s="50">
        <f t="shared" si="0"/>
        <v>849</v>
      </c>
      <c r="M21" s="85">
        <v>849</v>
      </c>
      <c r="N21" s="50"/>
      <c r="O21" s="50"/>
    </row>
    <row r="22" spans="1:15" ht="14.25" customHeight="1">
      <c r="A22" s="105"/>
      <c r="B22" s="106" t="s">
        <v>10</v>
      </c>
      <c r="C22" s="107"/>
      <c r="D22" s="103"/>
      <c r="E22" s="108"/>
      <c r="F22" s="109"/>
      <c r="G22" s="109"/>
      <c r="H22" s="109"/>
      <c r="I22" s="108"/>
      <c r="J22" s="108"/>
      <c r="K22" s="108"/>
      <c r="L22" s="50">
        <f t="shared" si="0"/>
        <v>1184.5</v>
      </c>
      <c r="M22" s="110">
        <f t="shared" ref="M22:O22" si="1">M23</f>
        <v>1184.5</v>
      </c>
      <c r="N22" s="110">
        <f t="shared" si="1"/>
        <v>0</v>
      </c>
      <c r="O22" s="110">
        <f t="shared" si="1"/>
        <v>0</v>
      </c>
    </row>
    <row r="23" spans="1:15" ht="14.25" customHeight="1">
      <c r="A23" s="24"/>
      <c r="B23" s="98" t="s">
        <v>117</v>
      </c>
      <c r="C23" s="36" t="s">
        <v>118</v>
      </c>
      <c r="D23" s="38"/>
      <c r="E23" s="68"/>
      <c r="F23" s="64"/>
      <c r="G23" s="64"/>
      <c r="H23" s="64"/>
      <c r="I23" s="68"/>
      <c r="J23" s="68"/>
      <c r="K23" s="68"/>
      <c r="L23" s="50">
        <f t="shared" si="0"/>
        <v>1184.5</v>
      </c>
      <c r="M23" s="85">
        <f>-M18</f>
        <v>1184.5</v>
      </c>
      <c r="N23" s="50"/>
      <c r="O23" s="50"/>
    </row>
    <row r="24" spans="1:15" ht="18" customHeight="1">
      <c r="A24" s="25"/>
      <c r="B24" s="25" t="s">
        <v>90</v>
      </c>
      <c r="C24" s="45"/>
      <c r="D24" s="39" t="e">
        <f>#REF!+#REF!+#REF!+#REF!+#REF!</f>
        <v>#REF!</v>
      </c>
      <c r="E24" s="65" t="e">
        <f>#REF!+#REF!+#REF!+#REF!+#REF!</f>
        <v>#REF!</v>
      </c>
      <c r="F24" s="65" t="e">
        <f>#REF!+#REF!+#REF!+#REF!+#REF!</f>
        <v>#REF!</v>
      </c>
      <c r="G24" s="65" t="e">
        <f>#REF!+#REF!+#REF!+#REF!+#REF!</f>
        <v>#REF!</v>
      </c>
      <c r="H24" s="65" t="e">
        <f>#REF!+#REF!+#REF!+#REF!+#REF!</f>
        <v>#REF!</v>
      </c>
      <c r="I24" s="65" t="e">
        <f>#REF!+#REF!+#REF!+#REF!+#REF!</f>
        <v>#REF!</v>
      </c>
      <c r="J24" s="65" t="e">
        <f>#REF!+#REF!+#REF!+#REF!+#REF!</f>
        <v>#REF!</v>
      </c>
      <c r="K24" s="65" t="e">
        <f>#REF!+#REF!+#REF!+#REF!+#REF!</f>
        <v>#REF!</v>
      </c>
      <c r="L24" s="50">
        <f t="shared" si="0"/>
        <v>9937</v>
      </c>
      <c r="M24" s="87">
        <f>M25+M33+M37+M69+M121+M149+M224</f>
        <v>9937</v>
      </c>
      <c r="N24" s="90" t="e">
        <f>N25+N69+N76+N121+N149+N224+N37+#REF!</f>
        <v>#REF!</v>
      </c>
      <c r="O24" s="90" t="e">
        <f>O25+O69+O76+O121+O149+O224+O37+#REF!</f>
        <v>#REF!</v>
      </c>
    </row>
    <row r="25" spans="1:15" ht="14.25">
      <c r="A25" s="51"/>
      <c r="B25" s="52" t="s">
        <v>16</v>
      </c>
      <c r="C25" s="53" t="s">
        <v>17</v>
      </c>
      <c r="D25" s="38" t="e">
        <f>D26+#REF!</f>
        <v>#REF!</v>
      </c>
      <c r="E25" s="38" t="e">
        <f>E26+#REF!</f>
        <v>#REF!</v>
      </c>
      <c r="F25" s="38" t="e">
        <f>F26+#REF!</f>
        <v>#REF!</v>
      </c>
      <c r="G25" s="38" t="e">
        <f>G26+#REF!</f>
        <v>#REF!</v>
      </c>
      <c r="H25" s="38" t="e">
        <f>H26+#REF!</f>
        <v>#REF!</v>
      </c>
      <c r="I25" s="38" t="e">
        <f>I26+#REF!</f>
        <v>#REF!</v>
      </c>
      <c r="J25" s="38" t="e">
        <f>J26+#REF!</f>
        <v>#REF!</v>
      </c>
      <c r="K25" s="38" t="e">
        <f>K26+#REF!</f>
        <v>#REF!</v>
      </c>
      <c r="L25" s="50">
        <f t="shared" si="0"/>
        <v>388</v>
      </c>
      <c r="M25" s="91">
        <f>M26+M30</f>
        <v>388</v>
      </c>
      <c r="N25" s="50" t="e">
        <f>#REF!+#REF!+#REF!+M25</f>
        <v>#REF!</v>
      </c>
      <c r="O25" s="50" t="e">
        <f>L25-N25</f>
        <v>#REF!</v>
      </c>
    </row>
    <row r="26" spans="1:15" ht="13.5" customHeight="1">
      <c r="A26" s="24"/>
      <c r="B26" s="19" t="s">
        <v>5</v>
      </c>
      <c r="C26" s="44"/>
      <c r="D26" s="39" t="e">
        <f>#REF!+#REF!</f>
        <v>#REF!</v>
      </c>
      <c r="E26" s="39" t="e">
        <f>#REF!+#REF!</f>
        <v>#REF!</v>
      </c>
      <c r="F26" s="39" t="e">
        <f>#REF!+#REF!</f>
        <v>#REF!</v>
      </c>
      <c r="G26" s="39" t="e">
        <f>#REF!+#REF!</f>
        <v>#REF!</v>
      </c>
      <c r="H26" s="39" t="e">
        <f>#REF!+#REF!</f>
        <v>#REF!</v>
      </c>
      <c r="I26" s="39" t="e">
        <f>#REF!+#REF!</f>
        <v>#REF!</v>
      </c>
      <c r="J26" s="39" t="e">
        <f>#REF!+#REF!</f>
        <v>#REF!</v>
      </c>
      <c r="K26" s="39" t="e">
        <f>#REF!+#REF!</f>
        <v>#REF!</v>
      </c>
      <c r="L26" s="50">
        <f t="shared" si="0"/>
        <v>183</v>
      </c>
      <c r="M26" s="87">
        <f>M27+M28+M29</f>
        <v>183</v>
      </c>
      <c r="N26" s="50" t="e">
        <f>#REF!+#REF!+#REF!+M26</f>
        <v>#REF!</v>
      </c>
      <c r="O26" s="50" t="e">
        <f>L26-N26</f>
        <v>#REF!</v>
      </c>
    </row>
    <row r="27" spans="1:15" ht="15" hidden="1">
      <c r="A27" s="24"/>
      <c r="B27" s="23" t="s">
        <v>106</v>
      </c>
      <c r="C27" s="12">
        <v>10</v>
      </c>
      <c r="D27" s="36">
        <v>25179</v>
      </c>
      <c r="E27" s="68">
        <v>24379.55</v>
      </c>
      <c r="F27" s="36">
        <v>25577</v>
      </c>
      <c r="G27" s="36">
        <v>28000</v>
      </c>
      <c r="H27" s="36">
        <v>25577</v>
      </c>
      <c r="I27" s="68">
        <v>30342</v>
      </c>
      <c r="J27" s="68">
        <v>25725</v>
      </c>
      <c r="K27" s="68">
        <v>29951</v>
      </c>
      <c r="L27" s="50">
        <f t="shared" si="0"/>
        <v>0</v>
      </c>
      <c r="M27" s="85"/>
      <c r="N27" s="50" t="e">
        <f>#REF!+#REF!+#REF!+M27</f>
        <v>#REF!</v>
      </c>
      <c r="O27" s="50" t="e">
        <f>L27-N27</f>
        <v>#REF!</v>
      </c>
    </row>
    <row r="28" spans="1:15" ht="16.5" customHeight="1">
      <c r="A28" s="24"/>
      <c r="B28" s="23" t="s">
        <v>107</v>
      </c>
      <c r="C28" s="12">
        <v>20</v>
      </c>
      <c r="D28" s="36">
        <v>6641</v>
      </c>
      <c r="E28" s="68">
        <v>6889.56</v>
      </c>
      <c r="F28" s="36">
        <v>11711</v>
      </c>
      <c r="G28" s="36">
        <f>7114+46-100</f>
        <v>7060</v>
      </c>
      <c r="H28" s="36">
        <v>11711</v>
      </c>
      <c r="I28" s="68">
        <v>7000</v>
      </c>
      <c r="J28" s="68">
        <v>6200</v>
      </c>
      <c r="K28" s="68"/>
      <c r="L28" s="50">
        <f t="shared" si="0"/>
        <v>400</v>
      </c>
      <c r="M28" s="85">
        <f>217+9+64+600+120-63+15+40-24+127-700+4-9</f>
        <v>400</v>
      </c>
      <c r="N28" s="50" t="e">
        <f>#REF!+#REF!+#REF!+M28</f>
        <v>#REF!</v>
      </c>
      <c r="O28" s="50" t="e">
        <f>L28-N28</f>
        <v>#REF!</v>
      </c>
    </row>
    <row r="29" spans="1:15" ht="30" customHeight="1">
      <c r="A29" s="24"/>
      <c r="B29" s="22" t="s">
        <v>122</v>
      </c>
      <c r="C29" s="12" t="s">
        <v>22</v>
      </c>
      <c r="D29" s="36"/>
      <c r="E29" s="68"/>
      <c r="F29" s="36"/>
      <c r="G29" s="36"/>
      <c r="H29" s="36"/>
      <c r="I29" s="68"/>
      <c r="J29" s="68"/>
      <c r="K29" s="68"/>
      <c r="L29" s="50">
        <f t="shared" si="0"/>
        <v>-217</v>
      </c>
      <c r="M29" s="85">
        <v>-217</v>
      </c>
      <c r="N29" s="50"/>
      <c r="O29" s="50"/>
    </row>
    <row r="30" spans="1:15" ht="16.5" customHeight="1">
      <c r="A30" s="24"/>
      <c r="B30" s="20" t="s">
        <v>10</v>
      </c>
      <c r="C30" s="12"/>
      <c r="D30" s="36"/>
      <c r="E30" s="68"/>
      <c r="F30" s="36"/>
      <c r="G30" s="36"/>
      <c r="H30" s="36"/>
      <c r="I30" s="68"/>
      <c r="J30" s="68"/>
      <c r="K30" s="68"/>
      <c r="L30" s="50">
        <f t="shared" si="0"/>
        <v>205</v>
      </c>
      <c r="M30" s="85">
        <f>M31</f>
        <v>205</v>
      </c>
      <c r="N30" s="50"/>
      <c r="O30" s="50"/>
    </row>
    <row r="31" spans="1:15" ht="16.5" customHeight="1">
      <c r="A31" s="24"/>
      <c r="B31" s="23" t="s">
        <v>119</v>
      </c>
      <c r="C31" s="12">
        <v>70</v>
      </c>
      <c r="D31" s="36"/>
      <c r="E31" s="68"/>
      <c r="F31" s="36"/>
      <c r="G31" s="36"/>
      <c r="H31" s="36"/>
      <c r="I31" s="68"/>
      <c r="J31" s="68"/>
      <c r="K31" s="68"/>
      <c r="L31" s="50">
        <f t="shared" si="0"/>
        <v>205</v>
      </c>
      <c r="M31" s="85">
        <f>196+9</f>
        <v>205</v>
      </c>
      <c r="N31" s="50"/>
      <c r="O31" s="50"/>
    </row>
    <row r="32" spans="1:15" ht="16.5" hidden="1" customHeight="1">
      <c r="A32" s="24"/>
      <c r="B32" s="23" t="s">
        <v>121</v>
      </c>
      <c r="C32" s="12">
        <v>20</v>
      </c>
      <c r="D32" s="36"/>
      <c r="E32" s="68"/>
      <c r="F32" s="36"/>
      <c r="G32" s="36"/>
      <c r="H32" s="36"/>
      <c r="I32" s="68"/>
      <c r="J32" s="68"/>
      <c r="K32" s="68"/>
      <c r="L32" s="50">
        <f t="shared" si="0"/>
        <v>0</v>
      </c>
      <c r="M32" s="85"/>
      <c r="N32" s="50"/>
      <c r="O32" s="50"/>
    </row>
    <row r="33" spans="1:15" ht="16.5" customHeight="1">
      <c r="A33" s="51"/>
      <c r="B33" s="52" t="s">
        <v>167</v>
      </c>
      <c r="C33" s="53">
        <v>60.02</v>
      </c>
      <c r="D33" s="143"/>
      <c r="E33" s="144"/>
      <c r="F33" s="143"/>
      <c r="G33" s="143"/>
      <c r="H33" s="143"/>
      <c r="I33" s="144"/>
      <c r="J33" s="144"/>
      <c r="K33" s="144"/>
      <c r="L33" s="91">
        <f t="shared" si="0"/>
        <v>12</v>
      </c>
      <c r="M33" s="145">
        <f>M34</f>
        <v>12</v>
      </c>
      <c r="N33" s="50"/>
      <c r="O33" s="50"/>
    </row>
    <row r="34" spans="1:15" ht="16.5" customHeight="1">
      <c r="A34" s="24"/>
      <c r="B34" s="124" t="s">
        <v>168</v>
      </c>
      <c r="C34" s="44" t="s">
        <v>169</v>
      </c>
      <c r="D34" s="36"/>
      <c r="E34" s="68"/>
      <c r="F34" s="36"/>
      <c r="G34" s="36"/>
      <c r="H34" s="36"/>
      <c r="I34" s="68"/>
      <c r="J34" s="68"/>
      <c r="K34" s="68"/>
      <c r="L34" s="50">
        <f t="shared" si="0"/>
        <v>12</v>
      </c>
      <c r="M34" s="85">
        <f>M35</f>
        <v>12</v>
      </c>
      <c r="N34" s="50"/>
      <c r="O34" s="50"/>
    </row>
    <row r="35" spans="1:15" ht="16.5" customHeight="1">
      <c r="A35" s="24"/>
      <c r="B35" s="19" t="s">
        <v>5</v>
      </c>
      <c r="C35" s="44"/>
      <c r="D35" s="36"/>
      <c r="E35" s="68"/>
      <c r="F35" s="36"/>
      <c r="G35" s="36"/>
      <c r="H35" s="36"/>
      <c r="I35" s="68"/>
      <c r="J35" s="68"/>
      <c r="K35" s="68"/>
      <c r="L35" s="50">
        <f t="shared" si="0"/>
        <v>12</v>
      </c>
      <c r="M35" s="85">
        <f>M36</f>
        <v>12</v>
      </c>
      <c r="N35" s="50"/>
      <c r="O35" s="50"/>
    </row>
    <row r="36" spans="1:15" ht="16.5" customHeight="1">
      <c r="A36" s="24"/>
      <c r="B36" s="23" t="s">
        <v>107</v>
      </c>
      <c r="C36" s="12">
        <v>20</v>
      </c>
      <c r="D36" s="36"/>
      <c r="E36" s="68"/>
      <c r="F36" s="36"/>
      <c r="G36" s="36"/>
      <c r="H36" s="36"/>
      <c r="I36" s="68"/>
      <c r="J36" s="68"/>
      <c r="K36" s="68"/>
      <c r="L36" s="50">
        <f t="shared" si="0"/>
        <v>12</v>
      </c>
      <c r="M36" s="85">
        <v>12</v>
      </c>
      <c r="N36" s="50"/>
      <c r="O36" s="50"/>
    </row>
    <row r="37" spans="1:15" ht="16.5" customHeight="1">
      <c r="A37" s="51"/>
      <c r="B37" s="52" t="s">
        <v>108</v>
      </c>
      <c r="C37" s="53" t="s">
        <v>109</v>
      </c>
      <c r="D37" s="38"/>
      <c r="E37" s="122"/>
      <c r="F37" s="38"/>
      <c r="G37" s="38"/>
      <c r="H37" s="38"/>
      <c r="I37" s="122"/>
      <c r="J37" s="122"/>
      <c r="K37" s="122"/>
      <c r="L37" s="50">
        <f t="shared" si="0"/>
        <v>240</v>
      </c>
      <c r="M37" s="121">
        <f>M38</f>
        <v>240</v>
      </c>
      <c r="N37" s="50"/>
      <c r="O37" s="50"/>
    </row>
    <row r="38" spans="1:15" ht="16.5" customHeight="1">
      <c r="A38" s="123"/>
      <c r="B38" s="21" t="s">
        <v>140</v>
      </c>
      <c r="C38" s="12" t="s">
        <v>141</v>
      </c>
      <c r="D38" s="40"/>
      <c r="E38" s="125"/>
      <c r="F38" s="40"/>
      <c r="G38" s="40"/>
      <c r="H38" s="40"/>
      <c r="I38" s="125"/>
      <c r="J38" s="125"/>
      <c r="K38" s="125"/>
      <c r="L38" s="50">
        <f t="shared" si="0"/>
        <v>240</v>
      </c>
      <c r="M38" s="126">
        <f>M39+M44+M49+M54+M59+M64</f>
        <v>240</v>
      </c>
      <c r="N38" s="50"/>
      <c r="O38" s="50"/>
    </row>
    <row r="39" spans="1:15" ht="33.75" customHeight="1">
      <c r="A39" s="123"/>
      <c r="B39" s="131" t="s">
        <v>142</v>
      </c>
      <c r="C39" s="132" t="s">
        <v>143</v>
      </c>
      <c r="D39" s="133"/>
      <c r="E39" s="134"/>
      <c r="F39" s="133"/>
      <c r="G39" s="133"/>
      <c r="H39" s="133"/>
      <c r="I39" s="134"/>
      <c r="J39" s="134"/>
      <c r="K39" s="134"/>
      <c r="L39" s="50">
        <f t="shared" si="0"/>
        <v>116</v>
      </c>
      <c r="M39" s="136">
        <f>M40</f>
        <v>116</v>
      </c>
      <c r="N39" s="50"/>
      <c r="O39" s="50"/>
    </row>
    <row r="40" spans="1:15" ht="16.5" customHeight="1">
      <c r="A40" s="123"/>
      <c r="B40" s="19" t="s">
        <v>5</v>
      </c>
      <c r="C40" s="12"/>
      <c r="D40" s="40"/>
      <c r="E40" s="125"/>
      <c r="F40" s="40"/>
      <c r="G40" s="40"/>
      <c r="H40" s="40"/>
      <c r="I40" s="125"/>
      <c r="J40" s="125"/>
      <c r="K40" s="125"/>
      <c r="L40" s="50">
        <f t="shared" si="0"/>
        <v>116</v>
      </c>
      <c r="M40" s="112">
        <f>M41+M42+M43</f>
        <v>116</v>
      </c>
      <c r="N40" s="50"/>
      <c r="O40" s="50"/>
    </row>
    <row r="41" spans="1:15" ht="16.5" customHeight="1">
      <c r="A41" s="123"/>
      <c r="B41" s="23" t="s">
        <v>123</v>
      </c>
      <c r="C41" s="12">
        <v>10</v>
      </c>
      <c r="D41" s="40"/>
      <c r="E41" s="125"/>
      <c r="F41" s="40"/>
      <c r="G41" s="40"/>
      <c r="H41" s="40"/>
      <c r="I41" s="125"/>
      <c r="J41" s="125"/>
      <c r="K41" s="125"/>
      <c r="L41" s="50">
        <f t="shared" si="0"/>
        <v>33</v>
      </c>
      <c r="M41" s="112">
        <v>33</v>
      </c>
      <c r="N41" s="50"/>
      <c r="O41" s="50"/>
    </row>
    <row r="42" spans="1:15" ht="16.5" customHeight="1">
      <c r="A42" s="123"/>
      <c r="B42" s="23" t="s">
        <v>107</v>
      </c>
      <c r="C42" s="12">
        <v>20</v>
      </c>
      <c r="D42" s="40"/>
      <c r="E42" s="125"/>
      <c r="F42" s="40"/>
      <c r="G42" s="40"/>
      <c r="H42" s="40"/>
      <c r="I42" s="125"/>
      <c r="J42" s="125"/>
      <c r="K42" s="125"/>
      <c r="L42" s="50">
        <f t="shared" si="0"/>
        <v>20</v>
      </c>
      <c r="M42" s="112">
        <v>20</v>
      </c>
      <c r="N42" s="50"/>
      <c r="O42" s="50"/>
    </row>
    <row r="43" spans="1:15" ht="16.5" customHeight="1">
      <c r="A43" s="123"/>
      <c r="B43" s="23" t="s">
        <v>144</v>
      </c>
      <c r="C43" s="12" t="s">
        <v>145</v>
      </c>
      <c r="D43" s="40"/>
      <c r="E43" s="125"/>
      <c r="F43" s="40"/>
      <c r="G43" s="40"/>
      <c r="H43" s="40"/>
      <c r="I43" s="125"/>
      <c r="J43" s="125"/>
      <c r="K43" s="125"/>
      <c r="L43" s="50">
        <f t="shared" si="0"/>
        <v>63</v>
      </c>
      <c r="M43" s="112">
        <v>63</v>
      </c>
      <c r="N43" s="50"/>
      <c r="O43" s="50"/>
    </row>
    <row r="44" spans="1:15" ht="33.75" customHeight="1">
      <c r="A44" s="123"/>
      <c r="B44" s="131" t="s">
        <v>146</v>
      </c>
      <c r="C44" s="132" t="s">
        <v>147</v>
      </c>
      <c r="D44" s="133"/>
      <c r="E44" s="134"/>
      <c r="F44" s="133"/>
      <c r="G44" s="133"/>
      <c r="H44" s="133"/>
      <c r="I44" s="134"/>
      <c r="J44" s="134"/>
      <c r="K44" s="134"/>
      <c r="L44" s="50">
        <f t="shared" si="0"/>
        <v>25</v>
      </c>
      <c r="M44" s="136">
        <f>M45</f>
        <v>25</v>
      </c>
      <c r="N44" s="50"/>
      <c r="O44" s="50"/>
    </row>
    <row r="45" spans="1:15" ht="16.5" customHeight="1">
      <c r="A45" s="123"/>
      <c r="B45" s="19" t="s">
        <v>5</v>
      </c>
      <c r="C45" s="44"/>
      <c r="D45" s="40"/>
      <c r="E45" s="125"/>
      <c r="F45" s="40"/>
      <c r="G45" s="40"/>
      <c r="H45" s="40"/>
      <c r="I45" s="125"/>
      <c r="J45" s="125"/>
      <c r="K45" s="125"/>
      <c r="L45" s="50">
        <f t="shared" si="0"/>
        <v>25</v>
      </c>
      <c r="M45" s="112">
        <f>M46+M47+M48</f>
        <v>25</v>
      </c>
      <c r="N45" s="50"/>
      <c r="O45" s="50"/>
    </row>
    <row r="46" spans="1:15" ht="16.5" customHeight="1">
      <c r="A46" s="123"/>
      <c r="B46" s="23" t="s">
        <v>123</v>
      </c>
      <c r="C46" s="12">
        <v>10</v>
      </c>
      <c r="D46" s="40"/>
      <c r="E46" s="125"/>
      <c r="F46" s="40"/>
      <c r="G46" s="40"/>
      <c r="H46" s="40"/>
      <c r="I46" s="125"/>
      <c r="J46" s="125"/>
      <c r="K46" s="125"/>
      <c r="L46" s="50">
        <f t="shared" si="0"/>
        <v>20</v>
      </c>
      <c r="M46" s="112">
        <v>20</v>
      </c>
      <c r="N46" s="50"/>
      <c r="O46" s="50"/>
    </row>
    <row r="47" spans="1:15" ht="16.5" customHeight="1">
      <c r="A47" s="123"/>
      <c r="B47" s="23" t="s">
        <v>107</v>
      </c>
      <c r="C47" s="12">
        <v>20</v>
      </c>
      <c r="D47" s="40"/>
      <c r="E47" s="125"/>
      <c r="F47" s="40"/>
      <c r="G47" s="40"/>
      <c r="H47" s="40"/>
      <c r="I47" s="125"/>
      <c r="J47" s="125"/>
      <c r="K47" s="125"/>
      <c r="L47" s="50">
        <f t="shared" si="0"/>
        <v>45</v>
      </c>
      <c r="M47" s="112">
        <v>45</v>
      </c>
      <c r="N47" s="50"/>
      <c r="O47" s="50"/>
    </row>
    <row r="48" spans="1:15" ht="16.5" customHeight="1">
      <c r="A48" s="123"/>
      <c r="B48" s="23" t="s">
        <v>144</v>
      </c>
      <c r="C48" s="12" t="s">
        <v>145</v>
      </c>
      <c r="D48" s="40"/>
      <c r="E48" s="125"/>
      <c r="F48" s="40"/>
      <c r="G48" s="40"/>
      <c r="H48" s="40"/>
      <c r="I48" s="125"/>
      <c r="J48" s="125"/>
      <c r="K48" s="125"/>
      <c r="L48" s="50">
        <f t="shared" si="0"/>
        <v>-40</v>
      </c>
      <c r="M48" s="126">
        <v>-40</v>
      </c>
      <c r="N48" s="50"/>
      <c r="O48" s="50"/>
    </row>
    <row r="49" spans="1:15" ht="30.75" customHeight="1">
      <c r="A49" s="123"/>
      <c r="B49" s="131" t="s">
        <v>148</v>
      </c>
      <c r="C49" s="132" t="s">
        <v>149</v>
      </c>
      <c r="D49" s="133"/>
      <c r="E49" s="134"/>
      <c r="F49" s="133"/>
      <c r="G49" s="133"/>
      <c r="H49" s="133"/>
      <c r="I49" s="134"/>
      <c r="J49" s="134"/>
      <c r="K49" s="134"/>
      <c r="L49" s="50">
        <f t="shared" si="0"/>
        <v>17</v>
      </c>
      <c r="M49" s="136">
        <f>M50</f>
        <v>17</v>
      </c>
      <c r="N49" s="50"/>
      <c r="O49" s="50"/>
    </row>
    <row r="50" spans="1:15" ht="16.5" customHeight="1">
      <c r="A50" s="123"/>
      <c r="B50" s="19" t="s">
        <v>5</v>
      </c>
      <c r="C50" s="12"/>
      <c r="D50" s="40"/>
      <c r="E50" s="125"/>
      <c r="F50" s="40"/>
      <c r="G50" s="40"/>
      <c r="H50" s="40"/>
      <c r="I50" s="125"/>
      <c r="J50" s="125"/>
      <c r="K50" s="125"/>
      <c r="L50" s="50">
        <f t="shared" si="0"/>
        <v>17</v>
      </c>
      <c r="M50" s="126">
        <f>M51+M52+M53</f>
        <v>17</v>
      </c>
      <c r="N50" s="50"/>
      <c r="O50" s="50"/>
    </row>
    <row r="51" spans="1:15" ht="16.5" customHeight="1">
      <c r="A51" s="123"/>
      <c r="B51" s="23" t="s">
        <v>123</v>
      </c>
      <c r="C51" s="12">
        <v>10</v>
      </c>
      <c r="D51" s="40"/>
      <c r="E51" s="125"/>
      <c r="F51" s="40"/>
      <c r="G51" s="40"/>
      <c r="H51" s="40"/>
      <c r="I51" s="125"/>
      <c r="J51" s="125"/>
      <c r="K51" s="125"/>
      <c r="L51" s="50">
        <f t="shared" si="0"/>
        <v>12</v>
      </c>
      <c r="M51" s="112">
        <v>12</v>
      </c>
      <c r="N51" s="50"/>
      <c r="O51" s="50"/>
    </row>
    <row r="52" spans="1:15" ht="15.75" customHeight="1">
      <c r="A52" s="123"/>
      <c r="B52" s="23" t="s">
        <v>107</v>
      </c>
      <c r="C52" s="12">
        <v>20</v>
      </c>
      <c r="D52" s="40"/>
      <c r="E52" s="125"/>
      <c r="F52" s="40"/>
      <c r="G52" s="40"/>
      <c r="H52" s="40"/>
      <c r="I52" s="125"/>
      <c r="J52" s="125"/>
      <c r="K52" s="125"/>
      <c r="L52" s="50">
        <f t="shared" si="0"/>
        <v>20</v>
      </c>
      <c r="M52" s="112">
        <v>20</v>
      </c>
      <c r="N52" s="50"/>
      <c r="O52" s="50"/>
    </row>
    <row r="53" spans="1:15" ht="16.5" customHeight="1">
      <c r="A53" s="123"/>
      <c r="B53" s="23" t="s">
        <v>144</v>
      </c>
      <c r="C53" s="12" t="s">
        <v>145</v>
      </c>
      <c r="D53" s="40"/>
      <c r="E53" s="125"/>
      <c r="F53" s="40"/>
      <c r="G53" s="40"/>
      <c r="H53" s="40"/>
      <c r="I53" s="125"/>
      <c r="J53" s="125"/>
      <c r="K53" s="125"/>
      <c r="L53" s="50">
        <f t="shared" si="0"/>
        <v>-15</v>
      </c>
      <c r="M53" s="126">
        <v>-15</v>
      </c>
      <c r="N53" s="50"/>
      <c r="O53" s="50"/>
    </row>
    <row r="54" spans="1:15" ht="18.75" customHeight="1">
      <c r="A54" s="123"/>
      <c r="B54" s="137" t="s">
        <v>150</v>
      </c>
      <c r="C54" s="132" t="s">
        <v>151</v>
      </c>
      <c r="D54" s="133"/>
      <c r="E54" s="134"/>
      <c r="F54" s="133"/>
      <c r="G54" s="133"/>
      <c r="H54" s="133"/>
      <c r="I54" s="134"/>
      <c r="J54" s="134"/>
      <c r="K54" s="134"/>
      <c r="L54" s="50">
        <f t="shared" si="0"/>
        <v>7</v>
      </c>
      <c r="M54" s="136">
        <f>M55</f>
        <v>7</v>
      </c>
      <c r="N54" s="50"/>
      <c r="O54" s="50"/>
    </row>
    <row r="55" spans="1:15" ht="16.5" customHeight="1">
      <c r="A55" s="123"/>
      <c r="B55" s="19" t="s">
        <v>5</v>
      </c>
      <c r="C55" s="12"/>
      <c r="D55" s="40"/>
      <c r="E55" s="125"/>
      <c r="F55" s="40"/>
      <c r="G55" s="40"/>
      <c r="H55" s="40"/>
      <c r="I55" s="125"/>
      <c r="J55" s="125"/>
      <c r="K55" s="125"/>
      <c r="L55" s="50">
        <f t="shared" si="0"/>
        <v>7</v>
      </c>
      <c r="M55" s="112">
        <f>M56+M57+M58</f>
        <v>7</v>
      </c>
      <c r="N55" s="50"/>
      <c r="O55" s="50"/>
    </row>
    <row r="56" spans="1:15" ht="16.5" customHeight="1">
      <c r="A56" s="123"/>
      <c r="B56" s="23" t="s">
        <v>123</v>
      </c>
      <c r="C56" s="12">
        <v>10</v>
      </c>
      <c r="D56" s="40"/>
      <c r="E56" s="125"/>
      <c r="F56" s="40"/>
      <c r="G56" s="40"/>
      <c r="H56" s="40"/>
      <c r="I56" s="125"/>
      <c r="J56" s="125"/>
      <c r="K56" s="125"/>
      <c r="L56" s="50">
        <f t="shared" si="0"/>
        <v>7</v>
      </c>
      <c r="M56" s="112">
        <v>7</v>
      </c>
      <c r="N56" s="50"/>
      <c r="O56" s="50"/>
    </row>
    <row r="57" spans="1:15" ht="2.25" hidden="1" customHeight="1">
      <c r="A57" s="123"/>
      <c r="B57" s="23" t="s">
        <v>107</v>
      </c>
      <c r="C57" s="12">
        <v>20</v>
      </c>
      <c r="D57" s="40"/>
      <c r="E57" s="125"/>
      <c r="F57" s="40"/>
      <c r="G57" s="40"/>
      <c r="H57" s="40"/>
      <c r="I57" s="125"/>
      <c r="J57" s="125"/>
      <c r="K57" s="125"/>
      <c r="L57" s="50">
        <f t="shared" si="0"/>
        <v>0</v>
      </c>
      <c r="M57" s="112"/>
      <c r="N57" s="50"/>
      <c r="O57" s="50"/>
    </row>
    <row r="58" spans="1:15" ht="0.75" customHeight="1">
      <c r="A58" s="123"/>
      <c r="B58" s="23" t="s">
        <v>144</v>
      </c>
      <c r="C58" s="12" t="s">
        <v>145</v>
      </c>
      <c r="D58" s="40"/>
      <c r="E58" s="125"/>
      <c r="F58" s="40"/>
      <c r="G58" s="40"/>
      <c r="H58" s="40"/>
      <c r="I58" s="125"/>
      <c r="J58" s="125"/>
      <c r="K58" s="125"/>
      <c r="L58" s="50">
        <f t="shared" si="0"/>
        <v>0</v>
      </c>
      <c r="M58" s="112">
        <v>0</v>
      </c>
      <c r="N58" s="50"/>
      <c r="O58" s="50"/>
    </row>
    <row r="59" spans="1:15" ht="35.25" customHeight="1">
      <c r="A59" s="123"/>
      <c r="B59" s="131" t="s">
        <v>172</v>
      </c>
      <c r="C59" s="132" t="s">
        <v>151</v>
      </c>
      <c r="D59" s="133"/>
      <c r="E59" s="134"/>
      <c r="F59" s="133"/>
      <c r="G59" s="133"/>
      <c r="H59" s="133"/>
      <c r="I59" s="134"/>
      <c r="J59" s="134"/>
      <c r="K59" s="134"/>
      <c r="L59" s="50">
        <f t="shared" si="0"/>
        <v>5</v>
      </c>
      <c r="M59" s="136">
        <f>M60</f>
        <v>5</v>
      </c>
      <c r="N59" s="50"/>
      <c r="O59" s="50"/>
    </row>
    <row r="60" spans="1:15" ht="16.5" customHeight="1">
      <c r="A60" s="123"/>
      <c r="B60" s="19" t="s">
        <v>5</v>
      </c>
      <c r="C60" s="12"/>
      <c r="D60" s="40"/>
      <c r="E60" s="125"/>
      <c r="F60" s="40"/>
      <c r="G60" s="40"/>
      <c r="H60" s="40"/>
      <c r="I60" s="125"/>
      <c r="J60" s="125"/>
      <c r="K60" s="125"/>
      <c r="L60" s="50">
        <f t="shared" si="0"/>
        <v>5</v>
      </c>
      <c r="M60" s="126">
        <f>M61</f>
        <v>5</v>
      </c>
      <c r="N60" s="50"/>
      <c r="O60" s="50"/>
    </row>
    <row r="61" spans="1:15" ht="16.5" customHeight="1">
      <c r="A61" s="123"/>
      <c r="B61" s="23" t="s">
        <v>123</v>
      </c>
      <c r="C61" s="12">
        <v>10</v>
      </c>
      <c r="D61" s="40"/>
      <c r="E61" s="125"/>
      <c r="F61" s="40"/>
      <c r="G61" s="40"/>
      <c r="H61" s="40"/>
      <c r="I61" s="125"/>
      <c r="J61" s="125"/>
      <c r="K61" s="125"/>
      <c r="L61" s="50">
        <f t="shared" si="0"/>
        <v>5</v>
      </c>
      <c r="M61" s="126">
        <v>5</v>
      </c>
      <c r="N61" s="50"/>
      <c r="O61" s="50"/>
    </row>
    <row r="62" spans="1:15" ht="0.75" customHeight="1">
      <c r="A62" s="123"/>
      <c r="B62" s="23" t="s">
        <v>107</v>
      </c>
      <c r="C62" s="12">
        <v>20</v>
      </c>
      <c r="D62" s="40"/>
      <c r="E62" s="125"/>
      <c r="F62" s="40"/>
      <c r="G62" s="40"/>
      <c r="H62" s="40"/>
      <c r="I62" s="125"/>
      <c r="J62" s="125"/>
      <c r="K62" s="125"/>
      <c r="L62" s="50">
        <f t="shared" si="0"/>
        <v>0</v>
      </c>
      <c r="M62" s="126"/>
      <c r="N62" s="50"/>
      <c r="O62" s="50"/>
    </row>
    <row r="63" spans="1:15" ht="16.5" hidden="1" customHeight="1">
      <c r="A63" s="123"/>
      <c r="B63" s="23" t="s">
        <v>144</v>
      </c>
      <c r="C63" s="12" t="s">
        <v>145</v>
      </c>
      <c r="D63" s="40"/>
      <c r="E63" s="125"/>
      <c r="F63" s="40"/>
      <c r="G63" s="40"/>
      <c r="H63" s="40"/>
      <c r="I63" s="125"/>
      <c r="J63" s="125"/>
      <c r="K63" s="125"/>
      <c r="L63" s="50">
        <f t="shared" si="0"/>
        <v>0</v>
      </c>
      <c r="M63" s="126"/>
      <c r="N63" s="50"/>
      <c r="O63" s="50"/>
    </row>
    <row r="64" spans="1:15" ht="31.5" customHeight="1">
      <c r="A64" s="123"/>
      <c r="B64" s="131" t="s">
        <v>152</v>
      </c>
      <c r="C64" s="138" t="s">
        <v>153</v>
      </c>
      <c r="D64" s="133"/>
      <c r="E64" s="134"/>
      <c r="F64" s="133"/>
      <c r="G64" s="133"/>
      <c r="H64" s="133"/>
      <c r="I64" s="134"/>
      <c r="J64" s="134"/>
      <c r="K64" s="134"/>
      <c r="L64" s="50">
        <f t="shared" si="0"/>
        <v>70</v>
      </c>
      <c r="M64" s="136">
        <f>M65</f>
        <v>70</v>
      </c>
      <c r="N64" s="50"/>
      <c r="O64" s="50"/>
    </row>
    <row r="65" spans="1:15" ht="16.5" customHeight="1">
      <c r="A65" s="123"/>
      <c r="B65" s="19" t="s">
        <v>5</v>
      </c>
      <c r="C65" s="12"/>
      <c r="D65" s="40"/>
      <c r="E65" s="125"/>
      <c r="F65" s="40"/>
      <c r="G65" s="40"/>
      <c r="H65" s="40"/>
      <c r="I65" s="125"/>
      <c r="J65" s="125"/>
      <c r="K65" s="125"/>
      <c r="L65" s="50">
        <f t="shared" si="0"/>
        <v>70</v>
      </c>
      <c r="M65" s="126">
        <f>M66</f>
        <v>70</v>
      </c>
      <c r="N65" s="50"/>
      <c r="O65" s="50"/>
    </row>
    <row r="66" spans="1:15" ht="16.5" customHeight="1">
      <c r="A66" s="123"/>
      <c r="B66" s="23" t="s">
        <v>123</v>
      </c>
      <c r="C66" s="12">
        <v>10</v>
      </c>
      <c r="D66" s="40"/>
      <c r="E66" s="125"/>
      <c r="F66" s="40"/>
      <c r="G66" s="40"/>
      <c r="H66" s="40"/>
      <c r="I66" s="125"/>
      <c r="J66" s="125"/>
      <c r="K66" s="125"/>
      <c r="L66" s="50">
        <f t="shared" si="0"/>
        <v>70</v>
      </c>
      <c r="M66" s="126">
        <v>70</v>
      </c>
      <c r="N66" s="50"/>
      <c r="O66" s="50"/>
    </row>
    <row r="67" spans="1:15" ht="0.75" customHeight="1">
      <c r="A67" s="123"/>
      <c r="B67" s="23" t="s">
        <v>107</v>
      </c>
      <c r="C67" s="12">
        <v>20</v>
      </c>
      <c r="D67" s="40"/>
      <c r="E67" s="125"/>
      <c r="F67" s="40"/>
      <c r="G67" s="40"/>
      <c r="H67" s="40"/>
      <c r="I67" s="125"/>
      <c r="J67" s="125"/>
      <c r="K67" s="125"/>
      <c r="L67" s="50">
        <f t="shared" si="0"/>
        <v>0</v>
      </c>
      <c r="M67" s="126"/>
      <c r="N67" s="50"/>
      <c r="O67" s="50"/>
    </row>
    <row r="68" spans="1:15" ht="16.5" hidden="1" customHeight="1">
      <c r="A68" s="123"/>
      <c r="B68" s="23" t="s">
        <v>144</v>
      </c>
      <c r="C68" s="12" t="s">
        <v>145</v>
      </c>
      <c r="D68" s="40"/>
      <c r="E68" s="125"/>
      <c r="F68" s="40"/>
      <c r="G68" s="40"/>
      <c r="H68" s="40"/>
      <c r="I68" s="125"/>
      <c r="J68" s="125"/>
      <c r="K68" s="125"/>
      <c r="L68" s="50">
        <f t="shared" si="0"/>
        <v>0</v>
      </c>
      <c r="M68" s="126"/>
      <c r="N68" s="50"/>
      <c r="O68" s="50"/>
    </row>
    <row r="69" spans="1:15" ht="14.25">
      <c r="A69" s="51"/>
      <c r="B69" s="52" t="s">
        <v>91</v>
      </c>
      <c r="C69" s="53">
        <v>66.02</v>
      </c>
      <c r="D69" s="38" t="e">
        <f t="shared" ref="D69:K69" si="2">D70+D76+D102</f>
        <v>#REF!</v>
      </c>
      <c r="E69" s="38" t="e">
        <f t="shared" si="2"/>
        <v>#REF!</v>
      </c>
      <c r="F69" s="38" t="e">
        <f t="shared" si="2"/>
        <v>#REF!</v>
      </c>
      <c r="G69" s="38" t="e">
        <f t="shared" si="2"/>
        <v>#REF!</v>
      </c>
      <c r="H69" s="38" t="e">
        <f t="shared" si="2"/>
        <v>#REF!</v>
      </c>
      <c r="I69" s="38" t="e">
        <f t="shared" si="2"/>
        <v>#REF!</v>
      </c>
      <c r="J69" s="38" t="e">
        <f t="shared" si="2"/>
        <v>#REF!</v>
      </c>
      <c r="K69" s="38" t="e">
        <f t="shared" si="2"/>
        <v>#REF!</v>
      </c>
      <c r="L69" s="50">
        <f t="shared" si="0"/>
        <v>2013</v>
      </c>
      <c r="M69" s="91">
        <f>M70+M76</f>
        <v>2013</v>
      </c>
      <c r="N69" s="50" t="e">
        <f>#REF!+#REF!+#REF!+M69</f>
        <v>#REF!</v>
      </c>
      <c r="O69" s="50" t="e">
        <f t="shared" ref="O69:O129" si="3">L69-N69</f>
        <v>#REF!</v>
      </c>
    </row>
    <row r="70" spans="1:15" ht="14.25">
      <c r="A70" s="24"/>
      <c r="B70" s="20" t="s">
        <v>24</v>
      </c>
      <c r="C70" s="12" t="s">
        <v>25</v>
      </c>
      <c r="D70" s="39" t="e">
        <f t="shared" ref="D70:K70" si="4">D71+D74</f>
        <v>#REF!</v>
      </c>
      <c r="E70" s="39" t="e">
        <f t="shared" si="4"/>
        <v>#REF!</v>
      </c>
      <c r="F70" s="39" t="e">
        <f t="shared" si="4"/>
        <v>#REF!</v>
      </c>
      <c r="G70" s="39" t="e">
        <f t="shared" si="4"/>
        <v>#REF!</v>
      </c>
      <c r="H70" s="39" t="e">
        <f t="shared" si="4"/>
        <v>#REF!</v>
      </c>
      <c r="I70" s="39" t="e">
        <f t="shared" si="4"/>
        <v>#REF!</v>
      </c>
      <c r="J70" s="39" t="e">
        <f t="shared" si="4"/>
        <v>#REF!</v>
      </c>
      <c r="K70" s="39" t="e">
        <f t="shared" si="4"/>
        <v>#REF!</v>
      </c>
      <c r="L70" s="50">
        <f t="shared" si="0"/>
        <v>700</v>
      </c>
      <c r="M70" s="87">
        <f>M71+M74</f>
        <v>700</v>
      </c>
      <c r="N70" s="50" t="e">
        <f>#REF!+#REF!+#REF!+M70</f>
        <v>#REF!</v>
      </c>
      <c r="O70" s="50" t="e">
        <f t="shared" si="3"/>
        <v>#REF!</v>
      </c>
    </row>
    <row r="71" spans="1:15" ht="14.25">
      <c r="A71" s="24"/>
      <c r="B71" s="19" t="s">
        <v>5</v>
      </c>
      <c r="C71" s="12"/>
      <c r="D71" s="39" t="e">
        <f>#REF!</f>
        <v>#REF!</v>
      </c>
      <c r="E71" s="39" t="e">
        <f>#REF!</f>
        <v>#REF!</v>
      </c>
      <c r="F71" s="39" t="e">
        <f>#REF!</f>
        <v>#REF!</v>
      </c>
      <c r="G71" s="39" t="e">
        <f>#REF!</f>
        <v>#REF!</v>
      </c>
      <c r="H71" s="39" t="e">
        <f>#REF!</f>
        <v>#REF!</v>
      </c>
      <c r="I71" s="39" t="e">
        <f>#REF!</f>
        <v>#REF!</v>
      </c>
      <c r="J71" s="39" t="e">
        <f>#REF!</f>
        <v>#REF!</v>
      </c>
      <c r="K71" s="39" t="e">
        <f>#REF!</f>
        <v>#REF!</v>
      </c>
      <c r="L71" s="50">
        <f t="shared" si="0"/>
        <v>600</v>
      </c>
      <c r="M71" s="87">
        <f t="shared" ref="M71:M72" si="5">M72</f>
        <v>600</v>
      </c>
      <c r="N71" s="50" t="e">
        <f>#REF!+#REF!+#REF!+M71</f>
        <v>#REF!</v>
      </c>
      <c r="O71" s="50" t="e">
        <f t="shared" si="3"/>
        <v>#REF!</v>
      </c>
    </row>
    <row r="72" spans="1:15" ht="15">
      <c r="A72" s="24"/>
      <c r="B72" s="23" t="s">
        <v>26</v>
      </c>
      <c r="C72" s="44" t="s">
        <v>27</v>
      </c>
      <c r="D72" s="37">
        <f t="shared" ref="D72:K72" si="6">D73</f>
        <v>12417</v>
      </c>
      <c r="E72" s="37">
        <f t="shared" si="6"/>
        <v>15031</v>
      </c>
      <c r="F72" s="37">
        <f t="shared" si="6"/>
        <v>15958</v>
      </c>
      <c r="G72" s="37">
        <f t="shared" si="6"/>
        <v>10000</v>
      </c>
      <c r="H72" s="37">
        <f t="shared" si="6"/>
        <v>15958</v>
      </c>
      <c r="I72" s="37">
        <f t="shared" si="6"/>
        <v>18186</v>
      </c>
      <c r="J72" s="37">
        <f t="shared" si="6"/>
        <v>10000</v>
      </c>
      <c r="K72" s="37">
        <f t="shared" si="6"/>
        <v>17903</v>
      </c>
      <c r="L72" s="50">
        <f t="shared" si="0"/>
        <v>600</v>
      </c>
      <c r="M72" s="63">
        <f t="shared" si="5"/>
        <v>600</v>
      </c>
      <c r="N72" s="50" t="e">
        <f>#REF!+#REF!+#REF!+M72</f>
        <v>#REF!</v>
      </c>
      <c r="O72" s="50" t="e">
        <f t="shared" si="3"/>
        <v>#REF!</v>
      </c>
    </row>
    <row r="73" spans="1:15" ht="15.75" customHeight="1">
      <c r="A73" s="24"/>
      <c r="B73" s="23" t="s">
        <v>28</v>
      </c>
      <c r="C73" s="44" t="s">
        <v>29</v>
      </c>
      <c r="D73" s="36">
        <v>12417</v>
      </c>
      <c r="E73" s="68">
        <v>15031</v>
      </c>
      <c r="F73" s="36">
        <v>15958</v>
      </c>
      <c r="G73" s="36">
        <v>10000</v>
      </c>
      <c r="H73" s="36">
        <v>15958</v>
      </c>
      <c r="I73" s="68">
        <v>18186</v>
      </c>
      <c r="J73" s="68">
        <v>10000</v>
      </c>
      <c r="K73" s="68">
        <v>17903</v>
      </c>
      <c r="L73" s="50">
        <f t="shared" si="0"/>
        <v>600</v>
      </c>
      <c r="M73" s="112">
        <v>600</v>
      </c>
      <c r="N73" s="50" t="e">
        <f>#REF!+#REF!+#REF!+M73</f>
        <v>#REF!</v>
      </c>
      <c r="O73" s="50" t="e">
        <f t="shared" si="3"/>
        <v>#REF!</v>
      </c>
    </row>
    <row r="74" spans="1:15" ht="15.75" customHeight="1">
      <c r="A74" s="24"/>
      <c r="B74" s="20" t="s">
        <v>10</v>
      </c>
      <c r="C74" s="12"/>
      <c r="D74" s="37" t="e">
        <f>D75+#REF!</f>
        <v>#REF!</v>
      </c>
      <c r="E74" s="37" t="e">
        <f>E75+#REF!</f>
        <v>#REF!</v>
      </c>
      <c r="F74" s="37" t="e">
        <f>F75+#REF!</f>
        <v>#REF!</v>
      </c>
      <c r="G74" s="37" t="e">
        <f>G75+#REF!</f>
        <v>#REF!</v>
      </c>
      <c r="H74" s="37" t="e">
        <f>H75+#REF!</f>
        <v>#REF!</v>
      </c>
      <c r="I74" s="37" t="e">
        <f>I75+#REF!</f>
        <v>#REF!</v>
      </c>
      <c r="J74" s="37" t="e">
        <f>J75+#REF!</f>
        <v>#REF!</v>
      </c>
      <c r="K74" s="37" t="e">
        <f>K75+#REF!</f>
        <v>#REF!</v>
      </c>
      <c r="L74" s="50">
        <f t="shared" si="0"/>
        <v>100</v>
      </c>
      <c r="M74" s="63">
        <f>M75</f>
        <v>100</v>
      </c>
      <c r="N74" s="50" t="e">
        <f>#REF!+#REF!+#REF!+M74</f>
        <v>#REF!</v>
      </c>
      <c r="O74" s="50" t="e">
        <f t="shared" si="3"/>
        <v>#REF!</v>
      </c>
    </row>
    <row r="75" spans="1:15" ht="15.75" customHeight="1">
      <c r="A75" s="24"/>
      <c r="B75" s="23" t="s">
        <v>23</v>
      </c>
      <c r="C75" s="12" t="s">
        <v>11</v>
      </c>
      <c r="D75" s="36">
        <v>6559</v>
      </c>
      <c r="E75" s="68">
        <v>15282</v>
      </c>
      <c r="F75" s="36">
        <v>30988.5</v>
      </c>
      <c r="G75" s="36">
        <f>28194+15+1000</f>
        <v>29209</v>
      </c>
      <c r="H75" s="36">
        <v>30988.5</v>
      </c>
      <c r="I75" s="68">
        <v>98997</v>
      </c>
      <c r="J75" s="68">
        <v>15000</v>
      </c>
      <c r="K75" s="68">
        <v>52041</v>
      </c>
      <c r="L75" s="50">
        <f t="shared" si="0"/>
        <v>100</v>
      </c>
      <c r="M75" s="112">
        <v>100</v>
      </c>
      <c r="N75" s="50" t="e">
        <f>#REF!+#REF!+#REF!+M75</f>
        <v>#REF!</v>
      </c>
      <c r="O75" s="50" t="e">
        <f t="shared" si="3"/>
        <v>#REF!</v>
      </c>
    </row>
    <row r="76" spans="1:15" ht="15.75" customHeight="1">
      <c r="A76" s="24"/>
      <c r="B76" s="21" t="s">
        <v>92</v>
      </c>
      <c r="C76" s="12" t="s">
        <v>30</v>
      </c>
      <c r="D76" s="39" t="e">
        <f>D77+#REF!+#REF!+#REF!+#REF!</f>
        <v>#REF!</v>
      </c>
      <c r="E76" s="39" t="e">
        <f>E77+#REF!+#REF!+#REF!+#REF!</f>
        <v>#REF!</v>
      </c>
      <c r="F76" s="39" t="e">
        <f>F77+#REF!+#REF!+#REF!+#REF!</f>
        <v>#REF!</v>
      </c>
      <c r="G76" s="39" t="e">
        <f>G77+#REF!+#REF!+#REF!+#REF!</f>
        <v>#REF!</v>
      </c>
      <c r="H76" s="39" t="e">
        <f>H77+#REF!+#REF!+#REF!+#REF!</f>
        <v>#REF!</v>
      </c>
      <c r="I76" s="39" t="e">
        <f>I77+#REF!+#REF!+#REF!+#REF!</f>
        <v>#REF!</v>
      </c>
      <c r="J76" s="39" t="e">
        <f>J77+#REF!+#REF!+#REF!+#REF!</f>
        <v>#REF!</v>
      </c>
      <c r="K76" s="39" t="e">
        <f>K77+#REF!+#REF!+#REF!+#REF!</f>
        <v>#REF!</v>
      </c>
      <c r="L76" s="50">
        <f t="shared" si="0"/>
        <v>1313</v>
      </c>
      <c r="M76" s="87">
        <f>M77+M82+M92+M97+M87</f>
        <v>1313</v>
      </c>
      <c r="N76" s="50" t="e">
        <f>#REF!+#REF!+#REF!+M76</f>
        <v>#REF!</v>
      </c>
      <c r="O76" s="50" t="e">
        <f t="shared" si="3"/>
        <v>#REF!</v>
      </c>
    </row>
    <row r="77" spans="1:15" ht="28.5" customHeight="1">
      <c r="A77" s="139"/>
      <c r="B77" s="131" t="s">
        <v>136</v>
      </c>
      <c r="C77" s="138" t="s">
        <v>30</v>
      </c>
      <c r="D77" s="133" t="e">
        <f t="shared" ref="D77:K77" si="7">D78</f>
        <v>#REF!</v>
      </c>
      <c r="E77" s="133" t="e">
        <f t="shared" si="7"/>
        <v>#REF!</v>
      </c>
      <c r="F77" s="133" t="e">
        <f t="shared" si="7"/>
        <v>#REF!</v>
      </c>
      <c r="G77" s="133" t="e">
        <f t="shared" si="7"/>
        <v>#REF!</v>
      </c>
      <c r="H77" s="133" t="e">
        <f t="shared" si="7"/>
        <v>#REF!</v>
      </c>
      <c r="I77" s="133" t="e">
        <f t="shared" si="7"/>
        <v>#REF!</v>
      </c>
      <c r="J77" s="133" t="e">
        <f t="shared" si="7"/>
        <v>#REF!</v>
      </c>
      <c r="K77" s="133" t="e">
        <f t="shared" si="7"/>
        <v>#REF!</v>
      </c>
      <c r="L77" s="50">
        <f t="shared" ref="L77:L140" si="8">M77</f>
        <v>220</v>
      </c>
      <c r="M77" s="135">
        <f t="shared" ref="M77:M78" si="9">M78</f>
        <v>220</v>
      </c>
      <c r="N77" s="50" t="e">
        <f>#REF!+#REF!+#REF!+M77</f>
        <v>#REF!</v>
      </c>
      <c r="O77" s="50" t="e">
        <f t="shared" si="3"/>
        <v>#REF!</v>
      </c>
    </row>
    <row r="78" spans="1:15" ht="14.25">
      <c r="A78" s="24"/>
      <c r="B78" s="19" t="s">
        <v>5</v>
      </c>
      <c r="C78" s="12"/>
      <c r="D78" s="39" t="e">
        <f>#REF!</f>
        <v>#REF!</v>
      </c>
      <c r="E78" s="39" t="e">
        <f>#REF!</f>
        <v>#REF!</v>
      </c>
      <c r="F78" s="39" t="e">
        <f>#REF!</f>
        <v>#REF!</v>
      </c>
      <c r="G78" s="39" t="e">
        <f>#REF!</f>
        <v>#REF!</v>
      </c>
      <c r="H78" s="39" t="e">
        <f>#REF!</f>
        <v>#REF!</v>
      </c>
      <c r="I78" s="39" t="e">
        <f>#REF!</f>
        <v>#REF!</v>
      </c>
      <c r="J78" s="39" t="e">
        <f>#REF!</f>
        <v>#REF!</v>
      </c>
      <c r="K78" s="39" t="e">
        <f>#REF!</f>
        <v>#REF!</v>
      </c>
      <c r="L78" s="50">
        <f t="shared" si="8"/>
        <v>220</v>
      </c>
      <c r="M78" s="87">
        <f t="shared" si="9"/>
        <v>220</v>
      </c>
      <c r="N78" s="50" t="e">
        <f>#REF!+#REF!+#REF!+M78</f>
        <v>#REF!</v>
      </c>
      <c r="O78" s="50" t="e">
        <f t="shared" si="3"/>
        <v>#REF!</v>
      </c>
    </row>
    <row r="79" spans="1:15" ht="15">
      <c r="A79" s="24"/>
      <c r="B79" s="23" t="s">
        <v>31</v>
      </c>
      <c r="C79" s="12" t="s">
        <v>32</v>
      </c>
      <c r="D79" s="37">
        <f t="shared" ref="D79:J79" si="10">D80+D81</f>
        <v>1305</v>
      </c>
      <c r="E79" s="37">
        <f t="shared" ref="E79:F79" si="11">E80+E81</f>
        <v>1323</v>
      </c>
      <c r="F79" s="37">
        <f t="shared" si="11"/>
        <v>1333</v>
      </c>
      <c r="G79" s="37">
        <f t="shared" si="10"/>
        <v>1333</v>
      </c>
      <c r="H79" s="37">
        <f t="shared" si="10"/>
        <v>1333</v>
      </c>
      <c r="I79" s="37">
        <f t="shared" si="10"/>
        <v>1365</v>
      </c>
      <c r="J79" s="37">
        <f t="shared" si="10"/>
        <v>1365</v>
      </c>
      <c r="K79" s="37">
        <f t="shared" ref="K79" si="12">K80+K81</f>
        <v>1350</v>
      </c>
      <c r="L79" s="50">
        <f t="shared" si="8"/>
        <v>220</v>
      </c>
      <c r="M79" s="63">
        <f>M80+M81</f>
        <v>220</v>
      </c>
      <c r="N79" s="50" t="e">
        <f>#REF!+#REF!+#REF!+M79</f>
        <v>#REF!</v>
      </c>
      <c r="O79" s="50" t="e">
        <f t="shared" si="3"/>
        <v>#REF!</v>
      </c>
    </row>
    <row r="80" spans="1:15" ht="15.75" customHeight="1">
      <c r="A80" s="24"/>
      <c r="B80" s="23" t="s">
        <v>106</v>
      </c>
      <c r="C80" s="12">
        <v>10</v>
      </c>
      <c r="D80" s="36">
        <v>1285</v>
      </c>
      <c r="E80" s="68">
        <v>1289</v>
      </c>
      <c r="F80" s="36">
        <v>1298</v>
      </c>
      <c r="G80" s="36">
        <v>1298</v>
      </c>
      <c r="H80" s="36">
        <v>1298</v>
      </c>
      <c r="I80" s="68">
        <v>1315</v>
      </c>
      <c r="J80" s="68">
        <v>1315</v>
      </c>
      <c r="K80" s="68">
        <v>1300</v>
      </c>
      <c r="L80" s="50">
        <f t="shared" si="8"/>
        <v>220</v>
      </c>
      <c r="M80" s="85">
        <f>0+220</f>
        <v>220</v>
      </c>
      <c r="N80" s="50" t="e">
        <f>#REF!+#REF!+#REF!+M80</f>
        <v>#REF!</v>
      </c>
      <c r="O80" s="50" t="e">
        <f t="shared" si="3"/>
        <v>#REF!</v>
      </c>
    </row>
    <row r="81" spans="1:15" ht="0.75" customHeight="1">
      <c r="A81" s="24"/>
      <c r="B81" s="23" t="s">
        <v>107</v>
      </c>
      <c r="C81" s="12">
        <v>20</v>
      </c>
      <c r="D81" s="36">
        <v>20</v>
      </c>
      <c r="E81" s="68">
        <v>34</v>
      </c>
      <c r="F81" s="36">
        <v>35</v>
      </c>
      <c r="G81" s="36">
        <v>35</v>
      </c>
      <c r="H81" s="36">
        <v>35</v>
      </c>
      <c r="I81" s="68">
        <v>50</v>
      </c>
      <c r="J81" s="68">
        <v>50</v>
      </c>
      <c r="K81" s="68">
        <v>50</v>
      </c>
      <c r="L81" s="50">
        <f t="shared" si="8"/>
        <v>0</v>
      </c>
      <c r="M81" s="85"/>
      <c r="N81" s="50" t="e">
        <f>#REF!+#REF!+#REF!+M81</f>
        <v>#REF!</v>
      </c>
      <c r="O81" s="50" t="e">
        <f t="shared" si="3"/>
        <v>#REF!</v>
      </c>
    </row>
    <row r="82" spans="1:15" ht="32.25" customHeight="1">
      <c r="A82" s="24"/>
      <c r="B82" s="131" t="s">
        <v>135</v>
      </c>
      <c r="C82" s="138" t="s">
        <v>30</v>
      </c>
      <c r="D82" s="140"/>
      <c r="E82" s="141"/>
      <c r="F82" s="140"/>
      <c r="G82" s="140"/>
      <c r="H82" s="140"/>
      <c r="I82" s="141"/>
      <c r="J82" s="141"/>
      <c r="K82" s="141"/>
      <c r="L82" s="50">
        <f t="shared" si="8"/>
        <v>148</v>
      </c>
      <c r="M82" s="142">
        <f>M83</f>
        <v>148</v>
      </c>
      <c r="N82" s="50"/>
      <c r="O82" s="50"/>
    </row>
    <row r="83" spans="1:15" ht="15.75" customHeight="1">
      <c r="A83" s="24"/>
      <c r="B83" s="19" t="s">
        <v>5</v>
      </c>
      <c r="C83" s="12"/>
      <c r="D83" s="36"/>
      <c r="E83" s="68"/>
      <c r="F83" s="36"/>
      <c r="G83" s="36"/>
      <c r="H83" s="36"/>
      <c r="I83" s="68"/>
      <c r="J83" s="68"/>
      <c r="K83" s="68"/>
      <c r="L83" s="50">
        <f t="shared" si="8"/>
        <v>148</v>
      </c>
      <c r="M83" s="85">
        <f>M84</f>
        <v>148</v>
      </c>
      <c r="N83" s="50"/>
      <c r="O83" s="50"/>
    </row>
    <row r="84" spans="1:15" ht="15.75" customHeight="1">
      <c r="A84" s="24"/>
      <c r="B84" s="23" t="s">
        <v>31</v>
      </c>
      <c r="C84" s="12" t="s">
        <v>32</v>
      </c>
      <c r="D84" s="36"/>
      <c r="E84" s="68"/>
      <c r="F84" s="36"/>
      <c r="G84" s="36"/>
      <c r="H84" s="36"/>
      <c r="I84" s="68"/>
      <c r="J84" s="68"/>
      <c r="K84" s="68"/>
      <c r="L84" s="50">
        <f t="shared" si="8"/>
        <v>148</v>
      </c>
      <c r="M84" s="85">
        <f>M85+M86</f>
        <v>148</v>
      </c>
      <c r="N84" s="50"/>
      <c r="O84" s="50"/>
    </row>
    <row r="85" spans="1:15" ht="15.75" customHeight="1">
      <c r="A85" s="24"/>
      <c r="B85" s="23" t="s">
        <v>106</v>
      </c>
      <c r="C85" s="12">
        <v>10</v>
      </c>
      <c r="D85" s="36"/>
      <c r="E85" s="68"/>
      <c r="F85" s="36"/>
      <c r="G85" s="36"/>
      <c r="H85" s="36"/>
      <c r="I85" s="68"/>
      <c r="J85" s="68"/>
      <c r="K85" s="68"/>
      <c r="L85" s="50">
        <f t="shared" si="8"/>
        <v>138</v>
      </c>
      <c r="M85" s="85">
        <f>40+98</f>
        <v>138</v>
      </c>
      <c r="N85" s="50"/>
      <c r="O85" s="50"/>
    </row>
    <row r="86" spans="1:15" ht="15.75" customHeight="1">
      <c r="A86" s="24"/>
      <c r="B86" s="23" t="s">
        <v>107</v>
      </c>
      <c r="C86" s="12">
        <v>20</v>
      </c>
      <c r="D86" s="36"/>
      <c r="E86" s="68"/>
      <c r="F86" s="36"/>
      <c r="G86" s="36"/>
      <c r="H86" s="36"/>
      <c r="I86" s="68"/>
      <c r="J86" s="68"/>
      <c r="K86" s="68"/>
      <c r="L86" s="50">
        <f t="shared" si="8"/>
        <v>10</v>
      </c>
      <c r="M86" s="85">
        <f>0+10</f>
        <v>10</v>
      </c>
      <c r="N86" s="50"/>
      <c r="O86" s="50"/>
    </row>
    <row r="87" spans="1:15" ht="32.25" customHeight="1">
      <c r="A87" s="24"/>
      <c r="B87" s="131" t="s">
        <v>133</v>
      </c>
      <c r="C87" s="138" t="s">
        <v>30</v>
      </c>
      <c r="D87" s="140"/>
      <c r="E87" s="141"/>
      <c r="F87" s="140"/>
      <c r="G87" s="140"/>
      <c r="H87" s="140"/>
      <c r="I87" s="141"/>
      <c r="J87" s="141"/>
      <c r="K87" s="141"/>
      <c r="L87" s="50">
        <f t="shared" si="8"/>
        <v>209</v>
      </c>
      <c r="M87" s="142">
        <f>M88</f>
        <v>209</v>
      </c>
      <c r="N87" s="50"/>
      <c r="O87" s="50"/>
    </row>
    <row r="88" spans="1:15" ht="15.75" customHeight="1">
      <c r="A88" s="24"/>
      <c r="B88" s="19" t="s">
        <v>5</v>
      </c>
      <c r="C88" s="12"/>
      <c r="D88" s="36"/>
      <c r="E88" s="68"/>
      <c r="F88" s="36"/>
      <c r="G88" s="36"/>
      <c r="H88" s="36"/>
      <c r="I88" s="68"/>
      <c r="J88" s="68"/>
      <c r="K88" s="68"/>
      <c r="L88" s="50">
        <f t="shared" si="8"/>
        <v>209</v>
      </c>
      <c r="M88" s="85">
        <f>M89</f>
        <v>209</v>
      </c>
      <c r="N88" s="50"/>
      <c r="O88" s="50"/>
    </row>
    <row r="89" spans="1:15" ht="15.75" customHeight="1">
      <c r="A89" s="24"/>
      <c r="B89" s="23" t="s">
        <v>31</v>
      </c>
      <c r="C89" s="12" t="s">
        <v>32</v>
      </c>
      <c r="D89" s="36"/>
      <c r="E89" s="68"/>
      <c r="F89" s="36"/>
      <c r="G89" s="36"/>
      <c r="H89" s="36"/>
      <c r="I89" s="68"/>
      <c r="J89" s="68"/>
      <c r="K89" s="68"/>
      <c r="L89" s="50">
        <f t="shared" si="8"/>
        <v>209</v>
      </c>
      <c r="M89" s="85">
        <f>M90+M91</f>
        <v>209</v>
      </c>
      <c r="N89" s="50"/>
      <c r="O89" s="50"/>
    </row>
    <row r="90" spans="1:15" ht="15.75" customHeight="1">
      <c r="A90" s="24"/>
      <c r="B90" s="23" t="s">
        <v>106</v>
      </c>
      <c r="C90" s="12">
        <v>10</v>
      </c>
      <c r="D90" s="36"/>
      <c r="E90" s="68"/>
      <c r="F90" s="36"/>
      <c r="G90" s="36"/>
      <c r="H90" s="36"/>
      <c r="I90" s="68"/>
      <c r="J90" s="68"/>
      <c r="K90" s="68"/>
      <c r="L90" s="50">
        <f t="shared" si="8"/>
        <v>200</v>
      </c>
      <c r="M90" s="85">
        <f>72+128</f>
        <v>200</v>
      </c>
      <c r="N90" s="50"/>
      <c r="O90" s="50"/>
    </row>
    <row r="91" spans="1:15" ht="15.75" customHeight="1">
      <c r="A91" s="24"/>
      <c r="B91" s="23" t="s">
        <v>107</v>
      </c>
      <c r="C91" s="12">
        <v>20</v>
      </c>
      <c r="D91" s="36"/>
      <c r="E91" s="68"/>
      <c r="F91" s="36"/>
      <c r="G91" s="36"/>
      <c r="H91" s="36"/>
      <c r="I91" s="68"/>
      <c r="J91" s="68"/>
      <c r="K91" s="68"/>
      <c r="L91" s="50">
        <f t="shared" si="8"/>
        <v>9</v>
      </c>
      <c r="M91" s="85">
        <f>9+0</f>
        <v>9</v>
      </c>
      <c r="N91" s="50"/>
      <c r="O91" s="50"/>
    </row>
    <row r="92" spans="1:15" ht="28.5" customHeight="1">
      <c r="A92" s="24"/>
      <c r="B92" s="131" t="s">
        <v>134</v>
      </c>
      <c r="C92" s="138" t="s">
        <v>30</v>
      </c>
      <c r="D92" s="140"/>
      <c r="E92" s="141"/>
      <c r="F92" s="140"/>
      <c r="G92" s="140"/>
      <c r="H92" s="140"/>
      <c r="I92" s="141"/>
      <c r="J92" s="141"/>
      <c r="K92" s="141"/>
      <c r="L92" s="50">
        <f t="shared" si="8"/>
        <v>227</v>
      </c>
      <c r="M92" s="142">
        <f>M93</f>
        <v>227</v>
      </c>
      <c r="N92" s="50"/>
      <c r="O92" s="50"/>
    </row>
    <row r="93" spans="1:15" ht="15.75" customHeight="1">
      <c r="A93" s="24"/>
      <c r="B93" s="19" t="s">
        <v>5</v>
      </c>
      <c r="C93" s="12"/>
      <c r="D93" s="36"/>
      <c r="E93" s="68"/>
      <c r="F93" s="36"/>
      <c r="G93" s="36"/>
      <c r="H93" s="36"/>
      <c r="I93" s="68"/>
      <c r="J93" s="68"/>
      <c r="K93" s="68"/>
      <c r="L93" s="50">
        <f t="shared" si="8"/>
        <v>227</v>
      </c>
      <c r="M93" s="85">
        <f>M94</f>
        <v>227</v>
      </c>
      <c r="N93" s="50"/>
      <c r="O93" s="50"/>
    </row>
    <row r="94" spans="1:15" ht="15.75" customHeight="1">
      <c r="A94" s="24"/>
      <c r="B94" s="23" t="s">
        <v>31</v>
      </c>
      <c r="C94" s="12" t="s">
        <v>32</v>
      </c>
      <c r="D94" s="36"/>
      <c r="E94" s="68"/>
      <c r="F94" s="36"/>
      <c r="G94" s="36"/>
      <c r="H94" s="36"/>
      <c r="I94" s="68"/>
      <c r="J94" s="68"/>
      <c r="K94" s="68"/>
      <c r="L94" s="50">
        <f t="shared" si="8"/>
        <v>227</v>
      </c>
      <c r="M94" s="85">
        <f>M95+M96</f>
        <v>227</v>
      </c>
      <c r="N94" s="50"/>
      <c r="O94" s="50"/>
    </row>
    <row r="95" spans="1:15" ht="15.75" customHeight="1">
      <c r="A95" s="24"/>
      <c r="B95" s="23" t="s">
        <v>106</v>
      </c>
      <c r="C95" s="12">
        <v>10</v>
      </c>
      <c r="D95" s="36"/>
      <c r="E95" s="68"/>
      <c r="F95" s="36"/>
      <c r="G95" s="36"/>
      <c r="H95" s="36"/>
      <c r="I95" s="68"/>
      <c r="J95" s="68"/>
      <c r="K95" s="68"/>
      <c r="L95" s="50">
        <f t="shared" si="8"/>
        <v>222</v>
      </c>
      <c r="M95" s="85">
        <f>140+0+24+58</f>
        <v>222</v>
      </c>
      <c r="N95" s="50"/>
      <c r="O95" s="50"/>
    </row>
    <row r="96" spans="1:15" ht="15.75" customHeight="1">
      <c r="A96" s="24"/>
      <c r="B96" s="23" t="s">
        <v>107</v>
      </c>
      <c r="C96" s="12">
        <v>20</v>
      </c>
      <c r="D96" s="36"/>
      <c r="E96" s="68"/>
      <c r="F96" s="36"/>
      <c r="G96" s="36"/>
      <c r="H96" s="36"/>
      <c r="I96" s="68"/>
      <c r="J96" s="68"/>
      <c r="K96" s="68"/>
      <c r="L96" s="50">
        <f t="shared" si="8"/>
        <v>5</v>
      </c>
      <c r="M96" s="85">
        <f>5+0</f>
        <v>5</v>
      </c>
      <c r="N96" s="50"/>
      <c r="O96" s="50"/>
    </row>
    <row r="97" spans="1:15" ht="27.75" customHeight="1">
      <c r="A97" s="24"/>
      <c r="B97" s="131" t="s">
        <v>120</v>
      </c>
      <c r="C97" s="138" t="s">
        <v>30</v>
      </c>
      <c r="D97" s="140"/>
      <c r="E97" s="141"/>
      <c r="F97" s="140"/>
      <c r="G97" s="140"/>
      <c r="H97" s="140"/>
      <c r="I97" s="141"/>
      <c r="J97" s="141"/>
      <c r="K97" s="141"/>
      <c r="L97" s="50">
        <f t="shared" si="8"/>
        <v>509</v>
      </c>
      <c r="M97" s="142">
        <f>M98</f>
        <v>509</v>
      </c>
      <c r="N97" s="50"/>
      <c r="O97" s="50"/>
    </row>
    <row r="98" spans="1:15" ht="15.75" customHeight="1">
      <c r="A98" s="24"/>
      <c r="B98" s="19" t="s">
        <v>5</v>
      </c>
      <c r="C98" s="12"/>
      <c r="D98" s="36"/>
      <c r="E98" s="68"/>
      <c r="F98" s="36"/>
      <c r="G98" s="36"/>
      <c r="H98" s="36"/>
      <c r="I98" s="68"/>
      <c r="J98" s="68"/>
      <c r="K98" s="68"/>
      <c r="L98" s="50">
        <f t="shared" si="8"/>
        <v>509</v>
      </c>
      <c r="M98" s="85">
        <f>M99</f>
        <v>509</v>
      </c>
      <c r="N98" s="50"/>
      <c r="O98" s="50"/>
    </row>
    <row r="99" spans="1:15" ht="15.75" customHeight="1">
      <c r="A99" s="24"/>
      <c r="B99" s="23" t="s">
        <v>31</v>
      </c>
      <c r="C99" s="12" t="s">
        <v>32</v>
      </c>
      <c r="D99" s="36"/>
      <c r="E99" s="68"/>
      <c r="F99" s="36"/>
      <c r="G99" s="36"/>
      <c r="H99" s="36"/>
      <c r="I99" s="68"/>
      <c r="J99" s="68"/>
      <c r="K99" s="68"/>
      <c r="L99" s="50">
        <f t="shared" si="8"/>
        <v>509</v>
      </c>
      <c r="M99" s="85">
        <f>M100+M101</f>
        <v>509</v>
      </c>
      <c r="N99" s="50"/>
      <c r="O99" s="50"/>
    </row>
    <row r="100" spans="1:15" ht="15.75" customHeight="1">
      <c r="A100" s="24"/>
      <c r="B100" s="23" t="s">
        <v>106</v>
      </c>
      <c r="C100" s="12">
        <v>10</v>
      </c>
      <c r="D100" s="36"/>
      <c r="E100" s="68"/>
      <c r="F100" s="36"/>
      <c r="G100" s="36"/>
      <c r="H100" s="36"/>
      <c r="I100" s="68"/>
      <c r="J100" s="68"/>
      <c r="K100" s="68"/>
      <c r="L100" s="50">
        <f t="shared" si="8"/>
        <v>489</v>
      </c>
      <c r="M100" s="85">
        <f>583-94</f>
        <v>489</v>
      </c>
      <c r="N100" s="50"/>
      <c r="O100" s="50"/>
    </row>
    <row r="101" spans="1:15" ht="15.75" customHeight="1">
      <c r="A101" s="24"/>
      <c r="B101" s="23" t="s">
        <v>107</v>
      </c>
      <c r="C101" s="12">
        <v>20</v>
      </c>
      <c r="D101" s="36"/>
      <c r="E101" s="68"/>
      <c r="F101" s="36"/>
      <c r="G101" s="36"/>
      <c r="H101" s="36"/>
      <c r="I101" s="68"/>
      <c r="J101" s="68"/>
      <c r="K101" s="68"/>
      <c r="L101" s="50">
        <f t="shared" si="8"/>
        <v>20</v>
      </c>
      <c r="M101" s="85">
        <f>0+20</f>
        <v>20</v>
      </c>
      <c r="N101" s="50"/>
      <c r="O101" s="50"/>
    </row>
    <row r="102" spans="1:15" ht="0.75" customHeight="1">
      <c r="A102" s="55"/>
      <c r="B102" s="20" t="s">
        <v>73</v>
      </c>
      <c r="C102" s="44" t="s">
        <v>74</v>
      </c>
      <c r="D102" s="40">
        <f t="shared" ref="D102:J102" si="13">D103+D106+D109+D112+D115+D118</f>
        <v>5412</v>
      </c>
      <c r="E102" s="40">
        <f t="shared" ref="E102:F102" si="14">E103+E106+E109+E112+E115+E118</f>
        <v>2857</v>
      </c>
      <c r="F102" s="40">
        <f t="shared" si="14"/>
        <v>3822</v>
      </c>
      <c r="G102" s="40">
        <f t="shared" si="13"/>
        <v>0</v>
      </c>
      <c r="H102" s="40">
        <f t="shared" si="13"/>
        <v>3822</v>
      </c>
      <c r="I102" s="40">
        <f t="shared" si="13"/>
        <v>0</v>
      </c>
      <c r="J102" s="40">
        <f t="shared" si="13"/>
        <v>0</v>
      </c>
      <c r="K102" s="40">
        <f t="shared" ref="K102" si="15">K103+K106+K109+K112+K115+K118</f>
        <v>0</v>
      </c>
      <c r="L102" s="50">
        <f t="shared" si="8"/>
        <v>0</v>
      </c>
      <c r="M102" s="87"/>
      <c r="N102" s="50" t="e">
        <f>#REF!+#REF!+#REF!+M102</f>
        <v>#REF!</v>
      </c>
      <c r="O102" s="50" t="e">
        <f t="shared" si="3"/>
        <v>#REF!</v>
      </c>
    </row>
    <row r="103" spans="1:15" ht="15.75" hidden="1" customHeight="1">
      <c r="A103" s="24"/>
      <c r="B103" s="20" t="s">
        <v>68</v>
      </c>
      <c r="C103" s="44" t="s">
        <v>74</v>
      </c>
      <c r="D103" s="40">
        <f t="shared" ref="D103:K104" si="16">D104</f>
        <v>2778</v>
      </c>
      <c r="E103" s="40">
        <f t="shared" si="16"/>
        <v>2857</v>
      </c>
      <c r="F103" s="40">
        <f t="shared" si="16"/>
        <v>3822</v>
      </c>
      <c r="G103" s="40">
        <f t="shared" si="16"/>
        <v>0</v>
      </c>
      <c r="H103" s="40">
        <f t="shared" si="16"/>
        <v>3822</v>
      </c>
      <c r="I103" s="40">
        <f t="shared" si="16"/>
        <v>0</v>
      </c>
      <c r="J103" s="40">
        <f t="shared" si="16"/>
        <v>0</v>
      </c>
      <c r="K103" s="40">
        <f t="shared" si="16"/>
        <v>0</v>
      </c>
      <c r="L103" s="50">
        <f t="shared" si="8"/>
        <v>0</v>
      </c>
      <c r="M103" s="87"/>
      <c r="N103" s="50" t="e">
        <f>#REF!+#REF!+#REF!+M103</f>
        <v>#REF!</v>
      </c>
      <c r="O103" s="50" t="e">
        <f t="shared" si="3"/>
        <v>#REF!</v>
      </c>
    </row>
    <row r="104" spans="1:15" ht="15.75" hidden="1" customHeight="1">
      <c r="A104" s="24"/>
      <c r="B104" s="23" t="s">
        <v>10</v>
      </c>
      <c r="C104" s="12"/>
      <c r="D104" s="36">
        <f t="shared" si="16"/>
        <v>2778</v>
      </c>
      <c r="E104" s="36">
        <f t="shared" si="16"/>
        <v>2857</v>
      </c>
      <c r="F104" s="36">
        <f t="shared" si="16"/>
        <v>3822</v>
      </c>
      <c r="G104" s="36">
        <f t="shared" si="16"/>
        <v>0</v>
      </c>
      <c r="H104" s="36">
        <f t="shared" si="16"/>
        <v>3822</v>
      </c>
      <c r="I104" s="36">
        <f t="shared" si="16"/>
        <v>0</v>
      </c>
      <c r="J104" s="36">
        <f t="shared" si="16"/>
        <v>0</v>
      </c>
      <c r="K104" s="36">
        <f t="shared" si="16"/>
        <v>0</v>
      </c>
      <c r="L104" s="50">
        <f t="shared" si="8"/>
        <v>0</v>
      </c>
      <c r="M104" s="63"/>
      <c r="N104" s="50" t="e">
        <f>#REF!+#REF!+#REF!+M104</f>
        <v>#REF!</v>
      </c>
      <c r="O104" s="50" t="e">
        <f t="shared" si="3"/>
        <v>#REF!</v>
      </c>
    </row>
    <row r="105" spans="1:15" ht="15.75" hidden="1" customHeight="1">
      <c r="A105" s="24"/>
      <c r="B105" s="22" t="s">
        <v>75</v>
      </c>
      <c r="C105" s="12" t="s">
        <v>12</v>
      </c>
      <c r="D105" s="36">
        <v>2778</v>
      </c>
      <c r="E105" s="68">
        <v>2857</v>
      </c>
      <c r="F105" s="36">
        <v>3822</v>
      </c>
      <c r="G105" s="36"/>
      <c r="H105" s="36">
        <v>3822</v>
      </c>
      <c r="I105" s="68"/>
      <c r="J105" s="68"/>
      <c r="K105" s="68"/>
      <c r="L105" s="50">
        <f t="shared" si="8"/>
        <v>0</v>
      </c>
      <c r="M105" s="85"/>
      <c r="N105" s="50" t="e">
        <f>#REF!+#REF!+#REF!+M105</f>
        <v>#REF!</v>
      </c>
      <c r="O105" s="50" t="e">
        <f t="shared" si="3"/>
        <v>#REF!</v>
      </c>
    </row>
    <row r="106" spans="1:15" ht="15.75" hidden="1" customHeight="1">
      <c r="A106" s="24"/>
      <c r="B106" s="21" t="s">
        <v>69</v>
      </c>
      <c r="C106" s="44" t="s">
        <v>74</v>
      </c>
      <c r="D106" s="40">
        <f t="shared" ref="D106:K107" si="17">D107</f>
        <v>868</v>
      </c>
      <c r="E106" s="40">
        <f t="shared" si="17"/>
        <v>0</v>
      </c>
      <c r="F106" s="40">
        <f t="shared" si="17"/>
        <v>0</v>
      </c>
      <c r="G106" s="40">
        <f t="shared" si="17"/>
        <v>0</v>
      </c>
      <c r="H106" s="40">
        <f t="shared" si="17"/>
        <v>0</v>
      </c>
      <c r="I106" s="40">
        <f t="shared" si="17"/>
        <v>0</v>
      </c>
      <c r="J106" s="40">
        <f t="shared" si="17"/>
        <v>0</v>
      </c>
      <c r="K106" s="40">
        <f t="shared" si="17"/>
        <v>0</v>
      </c>
      <c r="L106" s="50">
        <f t="shared" si="8"/>
        <v>0</v>
      </c>
      <c r="M106" s="87"/>
      <c r="N106" s="50" t="e">
        <f>#REF!+#REF!+#REF!+M106</f>
        <v>#REF!</v>
      </c>
      <c r="O106" s="50" t="e">
        <f t="shared" si="3"/>
        <v>#REF!</v>
      </c>
    </row>
    <row r="107" spans="1:15" ht="8.25" hidden="1" customHeight="1">
      <c r="A107" s="24"/>
      <c r="B107" s="23" t="s">
        <v>10</v>
      </c>
      <c r="C107" s="12"/>
      <c r="D107" s="36">
        <f t="shared" si="17"/>
        <v>868</v>
      </c>
      <c r="E107" s="36">
        <f t="shared" si="17"/>
        <v>0</v>
      </c>
      <c r="F107" s="36">
        <f t="shared" si="17"/>
        <v>0</v>
      </c>
      <c r="G107" s="36">
        <f t="shared" si="17"/>
        <v>0</v>
      </c>
      <c r="H107" s="36">
        <f t="shared" si="17"/>
        <v>0</v>
      </c>
      <c r="I107" s="36">
        <f t="shared" si="17"/>
        <v>0</v>
      </c>
      <c r="J107" s="36">
        <f t="shared" si="17"/>
        <v>0</v>
      </c>
      <c r="K107" s="36">
        <f t="shared" si="17"/>
        <v>0</v>
      </c>
      <c r="L107" s="50">
        <f t="shared" si="8"/>
        <v>0</v>
      </c>
      <c r="M107" s="63"/>
      <c r="N107" s="50" t="e">
        <f>#REF!+#REF!+#REF!+M107</f>
        <v>#REF!</v>
      </c>
      <c r="O107" s="50" t="e">
        <f t="shared" si="3"/>
        <v>#REF!</v>
      </c>
    </row>
    <row r="108" spans="1:15" ht="15.75" hidden="1" customHeight="1">
      <c r="A108" s="24"/>
      <c r="B108" s="22" t="s">
        <v>75</v>
      </c>
      <c r="C108" s="12" t="s">
        <v>12</v>
      </c>
      <c r="D108" s="36">
        <v>868</v>
      </c>
      <c r="E108" s="68"/>
      <c r="F108" s="36"/>
      <c r="G108" s="36"/>
      <c r="H108" s="36"/>
      <c r="I108" s="68"/>
      <c r="J108" s="68"/>
      <c r="K108" s="68"/>
      <c r="L108" s="50">
        <f t="shared" si="8"/>
        <v>0</v>
      </c>
      <c r="M108" s="85"/>
      <c r="N108" s="50" t="e">
        <f>#REF!+#REF!+#REF!+M108</f>
        <v>#REF!</v>
      </c>
      <c r="O108" s="50" t="e">
        <f t="shared" si="3"/>
        <v>#REF!</v>
      </c>
    </row>
    <row r="109" spans="1:15" ht="15.75" hidden="1" customHeight="1">
      <c r="A109" s="24"/>
      <c r="B109" s="21" t="s">
        <v>77</v>
      </c>
      <c r="C109" s="44" t="s">
        <v>74</v>
      </c>
      <c r="D109" s="40">
        <f t="shared" ref="D109:K110" si="18">D110</f>
        <v>164</v>
      </c>
      <c r="E109" s="40">
        <f t="shared" si="18"/>
        <v>0</v>
      </c>
      <c r="F109" s="40">
        <f t="shared" si="18"/>
        <v>0</v>
      </c>
      <c r="G109" s="40">
        <f t="shared" si="18"/>
        <v>0</v>
      </c>
      <c r="H109" s="40">
        <f t="shared" si="18"/>
        <v>0</v>
      </c>
      <c r="I109" s="40">
        <f t="shared" si="18"/>
        <v>0</v>
      </c>
      <c r="J109" s="40">
        <f t="shared" si="18"/>
        <v>0</v>
      </c>
      <c r="K109" s="40">
        <f t="shared" si="18"/>
        <v>0</v>
      </c>
      <c r="L109" s="50">
        <f t="shared" si="8"/>
        <v>0</v>
      </c>
      <c r="M109" s="87"/>
      <c r="N109" s="50" t="e">
        <f>#REF!+#REF!+#REF!+M109</f>
        <v>#REF!</v>
      </c>
      <c r="O109" s="50" t="e">
        <f t="shared" si="3"/>
        <v>#REF!</v>
      </c>
    </row>
    <row r="110" spans="1:15" ht="15.75" hidden="1" customHeight="1">
      <c r="A110" s="24"/>
      <c r="B110" s="23" t="s">
        <v>10</v>
      </c>
      <c r="C110" s="12"/>
      <c r="D110" s="36">
        <f t="shared" si="18"/>
        <v>164</v>
      </c>
      <c r="E110" s="36">
        <f t="shared" si="18"/>
        <v>0</v>
      </c>
      <c r="F110" s="36">
        <f t="shared" si="18"/>
        <v>0</v>
      </c>
      <c r="G110" s="36">
        <f t="shared" si="18"/>
        <v>0</v>
      </c>
      <c r="H110" s="36">
        <f t="shared" si="18"/>
        <v>0</v>
      </c>
      <c r="I110" s="36">
        <f t="shared" si="18"/>
        <v>0</v>
      </c>
      <c r="J110" s="36">
        <f t="shared" si="18"/>
        <v>0</v>
      </c>
      <c r="K110" s="36">
        <f t="shared" si="18"/>
        <v>0</v>
      </c>
      <c r="L110" s="50">
        <f t="shared" si="8"/>
        <v>0</v>
      </c>
      <c r="M110" s="63"/>
      <c r="N110" s="50" t="e">
        <f>#REF!+#REF!+#REF!+M110</f>
        <v>#REF!</v>
      </c>
      <c r="O110" s="50" t="e">
        <f t="shared" si="3"/>
        <v>#REF!</v>
      </c>
    </row>
    <row r="111" spans="1:15" ht="15.75" hidden="1" customHeight="1">
      <c r="A111" s="24"/>
      <c r="B111" s="22" t="s">
        <v>75</v>
      </c>
      <c r="C111" s="12" t="s">
        <v>12</v>
      </c>
      <c r="D111" s="36">
        <v>164</v>
      </c>
      <c r="E111" s="68"/>
      <c r="F111" s="36"/>
      <c r="G111" s="36"/>
      <c r="H111" s="36"/>
      <c r="I111" s="68"/>
      <c r="J111" s="68"/>
      <c r="K111" s="68"/>
      <c r="L111" s="50">
        <f t="shared" si="8"/>
        <v>0</v>
      </c>
      <c r="M111" s="85"/>
      <c r="N111" s="50" t="e">
        <f>#REF!+#REF!+#REF!+M111</f>
        <v>#REF!</v>
      </c>
      <c r="O111" s="50" t="e">
        <f t="shared" si="3"/>
        <v>#REF!</v>
      </c>
    </row>
    <row r="112" spans="1:15" ht="15.75" hidden="1" customHeight="1">
      <c r="A112" s="24"/>
      <c r="B112" s="21" t="s">
        <v>76</v>
      </c>
      <c r="C112" s="44" t="s">
        <v>74</v>
      </c>
      <c r="D112" s="40">
        <f t="shared" ref="D112:K113" si="19">D113</f>
        <v>1312</v>
      </c>
      <c r="E112" s="40">
        <f t="shared" si="19"/>
        <v>0</v>
      </c>
      <c r="F112" s="40">
        <f t="shared" si="19"/>
        <v>0</v>
      </c>
      <c r="G112" s="40">
        <f t="shared" si="19"/>
        <v>0</v>
      </c>
      <c r="H112" s="40">
        <f t="shared" si="19"/>
        <v>0</v>
      </c>
      <c r="I112" s="40">
        <f t="shared" si="19"/>
        <v>0</v>
      </c>
      <c r="J112" s="40">
        <f t="shared" si="19"/>
        <v>0</v>
      </c>
      <c r="K112" s="40">
        <f t="shared" si="19"/>
        <v>0</v>
      </c>
      <c r="L112" s="50">
        <f t="shared" si="8"/>
        <v>0</v>
      </c>
      <c r="M112" s="87"/>
      <c r="N112" s="50" t="e">
        <f>#REF!+#REF!+#REF!+M112</f>
        <v>#REF!</v>
      </c>
      <c r="O112" s="50" t="e">
        <f t="shared" si="3"/>
        <v>#REF!</v>
      </c>
    </row>
    <row r="113" spans="1:15" ht="15.75" hidden="1" customHeight="1">
      <c r="A113" s="24"/>
      <c r="B113" s="23" t="s">
        <v>10</v>
      </c>
      <c r="C113" s="12"/>
      <c r="D113" s="36">
        <f t="shared" si="19"/>
        <v>1312</v>
      </c>
      <c r="E113" s="36">
        <f t="shared" si="19"/>
        <v>0</v>
      </c>
      <c r="F113" s="36">
        <f t="shared" si="19"/>
        <v>0</v>
      </c>
      <c r="G113" s="36">
        <f t="shared" si="19"/>
        <v>0</v>
      </c>
      <c r="H113" s="36">
        <f t="shared" si="19"/>
        <v>0</v>
      </c>
      <c r="I113" s="36">
        <f t="shared" si="19"/>
        <v>0</v>
      </c>
      <c r="J113" s="36">
        <f t="shared" si="19"/>
        <v>0</v>
      </c>
      <c r="K113" s="36">
        <f t="shared" si="19"/>
        <v>0</v>
      </c>
      <c r="L113" s="50">
        <f t="shared" si="8"/>
        <v>0</v>
      </c>
      <c r="M113" s="63"/>
      <c r="N113" s="50" t="e">
        <f>#REF!+#REF!+#REF!+M113</f>
        <v>#REF!</v>
      </c>
      <c r="O113" s="50" t="e">
        <f t="shared" si="3"/>
        <v>#REF!</v>
      </c>
    </row>
    <row r="114" spans="1:15" ht="15.75" hidden="1" customHeight="1">
      <c r="A114" s="24"/>
      <c r="B114" s="22" t="s">
        <v>75</v>
      </c>
      <c r="C114" s="12" t="s">
        <v>12</v>
      </c>
      <c r="D114" s="36">
        <v>1312</v>
      </c>
      <c r="E114" s="68"/>
      <c r="F114" s="36"/>
      <c r="G114" s="36"/>
      <c r="H114" s="36"/>
      <c r="I114" s="68"/>
      <c r="J114" s="68"/>
      <c r="K114" s="68"/>
      <c r="L114" s="50">
        <f t="shared" si="8"/>
        <v>0</v>
      </c>
      <c r="M114" s="85"/>
      <c r="N114" s="50" t="e">
        <f>#REF!+#REF!+#REF!+M114</f>
        <v>#REF!</v>
      </c>
      <c r="O114" s="50" t="e">
        <f t="shared" si="3"/>
        <v>#REF!</v>
      </c>
    </row>
    <row r="115" spans="1:15" ht="15.75" hidden="1" customHeight="1">
      <c r="A115" s="24"/>
      <c r="B115" s="21" t="s">
        <v>78</v>
      </c>
      <c r="C115" s="44" t="s">
        <v>74</v>
      </c>
      <c r="D115" s="40">
        <f t="shared" ref="D115:K116" si="20">D116</f>
        <v>189</v>
      </c>
      <c r="E115" s="40">
        <f t="shared" si="20"/>
        <v>0</v>
      </c>
      <c r="F115" s="40">
        <f t="shared" si="20"/>
        <v>0</v>
      </c>
      <c r="G115" s="40">
        <f t="shared" si="20"/>
        <v>0</v>
      </c>
      <c r="H115" s="40">
        <f t="shared" si="20"/>
        <v>0</v>
      </c>
      <c r="I115" s="40">
        <f t="shared" si="20"/>
        <v>0</v>
      </c>
      <c r="J115" s="40">
        <f t="shared" si="20"/>
        <v>0</v>
      </c>
      <c r="K115" s="40">
        <f t="shared" si="20"/>
        <v>0</v>
      </c>
      <c r="L115" s="50">
        <f t="shared" si="8"/>
        <v>0</v>
      </c>
      <c r="M115" s="87"/>
      <c r="N115" s="50" t="e">
        <f>#REF!+#REF!+#REF!+M115</f>
        <v>#REF!</v>
      </c>
      <c r="O115" s="50" t="e">
        <f t="shared" si="3"/>
        <v>#REF!</v>
      </c>
    </row>
    <row r="116" spans="1:15" ht="15.75" hidden="1" customHeight="1">
      <c r="A116" s="24"/>
      <c r="B116" s="23" t="s">
        <v>10</v>
      </c>
      <c r="C116" s="12"/>
      <c r="D116" s="36">
        <f t="shared" si="20"/>
        <v>189</v>
      </c>
      <c r="E116" s="36">
        <f t="shared" si="20"/>
        <v>0</v>
      </c>
      <c r="F116" s="36">
        <f t="shared" si="20"/>
        <v>0</v>
      </c>
      <c r="G116" s="36">
        <f t="shared" si="20"/>
        <v>0</v>
      </c>
      <c r="H116" s="36">
        <f t="shared" si="20"/>
        <v>0</v>
      </c>
      <c r="I116" s="36">
        <f t="shared" si="20"/>
        <v>0</v>
      </c>
      <c r="J116" s="36">
        <f t="shared" si="20"/>
        <v>0</v>
      </c>
      <c r="K116" s="36">
        <f t="shared" si="20"/>
        <v>0</v>
      </c>
      <c r="L116" s="50">
        <f t="shared" si="8"/>
        <v>0</v>
      </c>
      <c r="M116" s="63"/>
      <c r="N116" s="50" t="e">
        <f>#REF!+#REF!+#REF!+M116</f>
        <v>#REF!</v>
      </c>
      <c r="O116" s="50" t="e">
        <f t="shared" si="3"/>
        <v>#REF!</v>
      </c>
    </row>
    <row r="117" spans="1:15" ht="15.75" hidden="1" customHeight="1">
      <c r="A117" s="24"/>
      <c r="B117" s="22" t="s">
        <v>75</v>
      </c>
      <c r="C117" s="12" t="s">
        <v>12</v>
      </c>
      <c r="D117" s="36">
        <v>189</v>
      </c>
      <c r="E117" s="68"/>
      <c r="F117" s="36"/>
      <c r="G117" s="36"/>
      <c r="H117" s="36"/>
      <c r="I117" s="68"/>
      <c r="J117" s="68"/>
      <c r="K117" s="68"/>
      <c r="L117" s="50">
        <f t="shared" si="8"/>
        <v>0</v>
      </c>
      <c r="M117" s="85"/>
      <c r="N117" s="50" t="e">
        <f>#REF!+#REF!+#REF!+M117</f>
        <v>#REF!</v>
      </c>
      <c r="O117" s="50" t="e">
        <f t="shared" si="3"/>
        <v>#REF!</v>
      </c>
    </row>
    <row r="118" spans="1:15" ht="15.75" hidden="1" customHeight="1">
      <c r="A118" s="24"/>
      <c r="B118" s="21" t="s">
        <v>79</v>
      </c>
      <c r="C118" s="44" t="s">
        <v>74</v>
      </c>
      <c r="D118" s="40">
        <f t="shared" ref="D118:K119" si="21">D119</f>
        <v>101</v>
      </c>
      <c r="E118" s="40">
        <f t="shared" si="21"/>
        <v>0</v>
      </c>
      <c r="F118" s="40">
        <f t="shared" si="21"/>
        <v>0</v>
      </c>
      <c r="G118" s="40">
        <f t="shared" si="21"/>
        <v>0</v>
      </c>
      <c r="H118" s="40">
        <f t="shared" si="21"/>
        <v>0</v>
      </c>
      <c r="I118" s="40">
        <f t="shared" si="21"/>
        <v>0</v>
      </c>
      <c r="J118" s="40">
        <f t="shared" si="21"/>
        <v>0</v>
      </c>
      <c r="K118" s="40">
        <f t="shared" si="21"/>
        <v>0</v>
      </c>
      <c r="L118" s="50">
        <f t="shared" si="8"/>
        <v>0</v>
      </c>
      <c r="M118" s="87"/>
      <c r="N118" s="50" t="e">
        <f>#REF!+#REF!+#REF!+M118</f>
        <v>#REF!</v>
      </c>
      <c r="O118" s="50" t="e">
        <f t="shared" si="3"/>
        <v>#REF!</v>
      </c>
    </row>
    <row r="119" spans="1:15" ht="15.75" hidden="1" customHeight="1">
      <c r="A119" s="24"/>
      <c r="B119" s="23" t="s">
        <v>10</v>
      </c>
      <c r="C119" s="12"/>
      <c r="D119" s="36">
        <f t="shared" si="21"/>
        <v>101</v>
      </c>
      <c r="E119" s="36">
        <f t="shared" si="21"/>
        <v>0</v>
      </c>
      <c r="F119" s="36">
        <f t="shared" si="21"/>
        <v>0</v>
      </c>
      <c r="G119" s="36">
        <f t="shared" si="21"/>
        <v>0</v>
      </c>
      <c r="H119" s="36">
        <f t="shared" si="21"/>
        <v>0</v>
      </c>
      <c r="I119" s="36">
        <f t="shared" si="21"/>
        <v>0</v>
      </c>
      <c r="J119" s="36">
        <f t="shared" si="21"/>
        <v>0</v>
      </c>
      <c r="K119" s="36">
        <f t="shared" si="21"/>
        <v>0</v>
      </c>
      <c r="L119" s="50">
        <f t="shared" si="8"/>
        <v>0</v>
      </c>
      <c r="M119" s="63"/>
      <c r="N119" s="50" t="e">
        <f>#REF!+#REF!+#REF!+M119</f>
        <v>#REF!</v>
      </c>
      <c r="O119" s="50" t="e">
        <f t="shared" si="3"/>
        <v>#REF!</v>
      </c>
    </row>
    <row r="120" spans="1:15" ht="15.75" hidden="1" customHeight="1">
      <c r="A120" s="24"/>
      <c r="B120" s="22" t="s">
        <v>75</v>
      </c>
      <c r="C120" s="12" t="s">
        <v>12</v>
      </c>
      <c r="D120" s="36">
        <v>101</v>
      </c>
      <c r="E120" s="68"/>
      <c r="F120" s="36"/>
      <c r="G120" s="36"/>
      <c r="H120" s="36"/>
      <c r="I120" s="68"/>
      <c r="J120" s="68"/>
      <c r="K120" s="68"/>
      <c r="L120" s="50">
        <f t="shared" si="8"/>
        <v>0</v>
      </c>
      <c r="M120" s="85"/>
      <c r="N120" s="50" t="e">
        <f>#REF!+#REF!+#REF!+M120</f>
        <v>#REF!</v>
      </c>
      <c r="O120" s="50" t="e">
        <f t="shared" si="3"/>
        <v>#REF!</v>
      </c>
    </row>
    <row r="121" spans="1:15" ht="15.75" customHeight="1">
      <c r="A121" s="51"/>
      <c r="B121" s="120" t="s">
        <v>89</v>
      </c>
      <c r="C121" s="53" t="s">
        <v>33</v>
      </c>
      <c r="D121" s="38" t="e">
        <f>#REF!+#REF!+#REF!+#REF!+#REF!+#REF!+D122+#REF!+#REF!+#REF!+#REF!+#REF!</f>
        <v>#REF!</v>
      </c>
      <c r="E121" s="38" t="e">
        <f>#REF!+#REF!+#REF!+#REF!+#REF!+#REF!+E122+#REF!+#REF!+#REF!+#REF!+#REF!</f>
        <v>#REF!</v>
      </c>
      <c r="F121" s="38" t="e">
        <f>#REF!+#REF!+#REF!+#REF!+#REF!+#REF!+F122+#REF!+#REF!+#REF!+#REF!+#REF!</f>
        <v>#REF!</v>
      </c>
      <c r="G121" s="38" t="e">
        <f>#REF!+#REF!+#REF!+#REF!+#REF!+#REF!+G122+#REF!+#REF!+#REF!+#REF!+#REF!</f>
        <v>#REF!</v>
      </c>
      <c r="H121" s="38" t="e">
        <f>#REF!+#REF!+#REF!+#REF!+#REF!+#REF!+H122+#REF!+#REF!+#REF!+#REF!+#REF!</f>
        <v>#REF!</v>
      </c>
      <c r="I121" s="38" t="e">
        <f>#REF!+#REF!+#REF!+#REF!+#REF!+#REF!+I122+#REF!+#REF!+#REF!+#REF!+#REF!</f>
        <v>#REF!</v>
      </c>
      <c r="J121" s="38" t="e">
        <f>#REF!+#REF!+#REF!+#REF!+#REF!+#REF!+J122+#REF!+#REF!+#REF!+#REF!+#REF!</f>
        <v>#REF!</v>
      </c>
      <c r="K121" s="38" t="e">
        <f>#REF!+#REF!+#REF!+#REF!+#REF!+#REF!+K122+#REF!+#REF!+#REF!+#REF!+#REF!</f>
        <v>#REF!</v>
      </c>
      <c r="L121" s="50">
        <f t="shared" si="8"/>
        <v>5372</v>
      </c>
      <c r="M121" s="91">
        <f>M122+M130+M134+M138+M144</f>
        <v>5372</v>
      </c>
      <c r="N121" s="50" t="e">
        <f>#REF!+#REF!+#REF!+M121</f>
        <v>#REF!</v>
      </c>
      <c r="O121" s="50" t="e">
        <f t="shared" si="3"/>
        <v>#REF!</v>
      </c>
    </row>
    <row r="122" spans="1:15" ht="14.25">
      <c r="A122" s="139"/>
      <c r="B122" s="137" t="s">
        <v>158</v>
      </c>
      <c r="C122" s="138" t="s">
        <v>159</v>
      </c>
      <c r="D122" s="133" t="e">
        <f t="shared" ref="D122:K122" si="22">D123+D128</f>
        <v>#REF!</v>
      </c>
      <c r="E122" s="133" t="e">
        <f t="shared" si="22"/>
        <v>#REF!</v>
      </c>
      <c r="F122" s="133" t="e">
        <f t="shared" si="22"/>
        <v>#REF!</v>
      </c>
      <c r="G122" s="133" t="e">
        <f t="shared" si="22"/>
        <v>#REF!</v>
      </c>
      <c r="H122" s="133" t="e">
        <f t="shared" si="22"/>
        <v>#REF!</v>
      </c>
      <c r="I122" s="133" t="e">
        <f t="shared" si="22"/>
        <v>#REF!</v>
      </c>
      <c r="J122" s="133" t="e">
        <f t="shared" si="22"/>
        <v>#REF!</v>
      </c>
      <c r="K122" s="133" t="e">
        <f t="shared" si="22"/>
        <v>#REF!</v>
      </c>
      <c r="L122" s="50">
        <f t="shared" si="8"/>
        <v>34</v>
      </c>
      <c r="M122" s="135">
        <f t="shared" ref="M122:M123" si="23">M123</f>
        <v>34</v>
      </c>
      <c r="N122" s="50" t="e">
        <f>#REF!+#REF!+#REF!+M122</f>
        <v>#REF!</v>
      </c>
      <c r="O122" s="50" t="e">
        <f t="shared" si="3"/>
        <v>#REF!</v>
      </c>
    </row>
    <row r="123" spans="1:15" ht="14.25">
      <c r="A123" s="24"/>
      <c r="B123" s="19" t="s">
        <v>5</v>
      </c>
      <c r="C123" s="12"/>
      <c r="D123" s="39" t="e">
        <f>#REF!</f>
        <v>#REF!</v>
      </c>
      <c r="E123" s="39" t="e">
        <f>#REF!+E127</f>
        <v>#REF!</v>
      </c>
      <c r="F123" s="39" t="e">
        <f>#REF!</f>
        <v>#REF!</v>
      </c>
      <c r="G123" s="39" t="e">
        <f>#REF!</f>
        <v>#REF!</v>
      </c>
      <c r="H123" s="39" t="e">
        <f>#REF!</f>
        <v>#REF!</v>
      </c>
      <c r="I123" s="39" t="e">
        <f>#REF!</f>
        <v>#REF!</v>
      </c>
      <c r="J123" s="39" t="e">
        <f>#REF!</f>
        <v>#REF!</v>
      </c>
      <c r="K123" s="39" t="e">
        <f>#REF!</f>
        <v>#REF!</v>
      </c>
      <c r="L123" s="50">
        <f t="shared" si="8"/>
        <v>34</v>
      </c>
      <c r="M123" s="87">
        <f t="shared" si="23"/>
        <v>34</v>
      </c>
      <c r="N123" s="50" t="e">
        <f>#REF!+#REF!+#REF!+M123</f>
        <v>#REF!</v>
      </c>
      <c r="O123" s="50" t="e">
        <f t="shared" si="3"/>
        <v>#REF!</v>
      </c>
    </row>
    <row r="124" spans="1:15" ht="15.75" customHeight="1">
      <c r="A124" s="24"/>
      <c r="B124" s="23" t="s">
        <v>157</v>
      </c>
      <c r="C124" s="12" t="s">
        <v>20</v>
      </c>
      <c r="D124" s="37">
        <f t="shared" ref="D124:J124" si="24">D125+D126</f>
        <v>1942</v>
      </c>
      <c r="E124" s="37">
        <f>E125+E126</f>
        <v>2165</v>
      </c>
      <c r="F124" s="37">
        <f>F125+F126+F127</f>
        <v>2335</v>
      </c>
      <c r="G124" s="37">
        <f t="shared" si="24"/>
        <v>2385</v>
      </c>
      <c r="H124" s="37">
        <f>H125+H126+H127</f>
        <v>2335</v>
      </c>
      <c r="I124" s="37">
        <f t="shared" si="24"/>
        <v>2508</v>
      </c>
      <c r="J124" s="37">
        <f t="shared" si="24"/>
        <v>2100</v>
      </c>
      <c r="K124" s="37">
        <f t="shared" ref="K124" si="25">K125+K126</f>
        <v>2483</v>
      </c>
      <c r="L124" s="50">
        <f t="shared" si="8"/>
        <v>34</v>
      </c>
      <c r="M124" s="63">
        <f>M125+M126</f>
        <v>34</v>
      </c>
      <c r="N124" s="50" t="e">
        <f>#REF!+#REF!+#REF!+M124</f>
        <v>#REF!</v>
      </c>
      <c r="O124" s="50" t="e">
        <f t="shared" si="3"/>
        <v>#REF!</v>
      </c>
    </row>
    <row r="125" spans="1:15" ht="0.75" customHeight="1">
      <c r="A125" s="24"/>
      <c r="B125" s="23" t="s">
        <v>106</v>
      </c>
      <c r="C125" s="12">
        <v>10</v>
      </c>
      <c r="D125" s="36">
        <v>1250</v>
      </c>
      <c r="E125" s="68">
        <v>1415</v>
      </c>
      <c r="F125" s="34">
        <v>1485</v>
      </c>
      <c r="G125" s="36">
        <v>1485</v>
      </c>
      <c r="H125" s="34">
        <v>1485</v>
      </c>
      <c r="I125" s="68">
        <v>1570</v>
      </c>
      <c r="J125" s="68">
        <v>1500</v>
      </c>
      <c r="K125" s="68">
        <v>1545</v>
      </c>
      <c r="L125" s="50">
        <f t="shared" si="8"/>
        <v>0</v>
      </c>
      <c r="M125" s="85"/>
      <c r="N125" s="50" t="e">
        <f>#REF!+#REF!+#REF!+M125</f>
        <v>#REF!</v>
      </c>
      <c r="O125" s="50" t="e">
        <f t="shared" si="3"/>
        <v>#REF!</v>
      </c>
    </row>
    <row r="126" spans="1:15" ht="15.75" customHeight="1">
      <c r="A126" s="24"/>
      <c r="B126" s="23" t="s">
        <v>107</v>
      </c>
      <c r="C126" s="12">
        <v>20</v>
      </c>
      <c r="D126" s="36">
        <v>692</v>
      </c>
      <c r="E126" s="68">
        <v>750</v>
      </c>
      <c r="F126" s="34">
        <v>864.76</v>
      </c>
      <c r="G126" s="36">
        <v>900</v>
      </c>
      <c r="H126" s="34">
        <v>864.76</v>
      </c>
      <c r="I126" s="68">
        <v>938</v>
      </c>
      <c r="J126" s="68">
        <v>600</v>
      </c>
      <c r="K126" s="68">
        <v>938</v>
      </c>
      <c r="L126" s="50">
        <f t="shared" si="8"/>
        <v>34</v>
      </c>
      <c r="M126" s="85">
        <v>34</v>
      </c>
      <c r="N126" s="50" t="e">
        <f>#REF!+#REF!+#REF!+M126</f>
        <v>#REF!</v>
      </c>
      <c r="O126" s="50" t="e">
        <f t="shared" si="3"/>
        <v>#REF!</v>
      </c>
    </row>
    <row r="127" spans="1:15" ht="25.5" hidden="1" customHeight="1">
      <c r="A127" s="24"/>
      <c r="B127" s="22" t="s">
        <v>96</v>
      </c>
      <c r="C127" s="12">
        <v>85</v>
      </c>
      <c r="D127" s="36"/>
      <c r="E127" s="68"/>
      <c r="F127" s="34">
        <v>-14.76</v>
      </c>
      <c r="G127" s="36"/>
      <c r="H127" s="34">
        <v>-14.76</v>
      </c>
      <c r="I127" s="68"/>
      <c r="J127" s="68"/>
      <c r="K127" s="68"/>
      <c r="L127" s="50">
        <f t="shared" si="8"/>
        <v>0</v>
      </c>
      <c r="M127" s="85"/>
      <c r="N127" s="50" t="e">
        <f>#REF!+#REF!+#REF!+M127</f>
        <v>#REF!</v>
      </c>
      <c r="O127" s="50" t="e">
        <f t="shared" si="3"/>
        <v>#REF!</v>
      </c>
    </row>
    <row r="128" spans="1:15" ht="20.25" hidden="1" customHeight="1">
      <c r="A128" s="24"/>
      <c r="B128" s="20" t="s">
        <v>10</v>
      </c>
      <c r="C128" s="12"/>
      <c r="D128" s="36">
        <f t="shared" ref="D128:K128" si="26">D129</f>
        <v>0</v>
      </c>
      <c r="E128" s="34">
        <f t="shared" si="26"/>
        <v>54</v>
      </c>
      <c r="F128" s="34">
        <f t="shared" si="26"/>
        <v>57</v>
      </c>
      <c r="G128" s="36">
        <f t="shared" si="26"/>
        <v>57</v>
      </c>
      <c r="H128" s="34">
        <f t="shared" si="26"/>
        <v>57</v>
      </c>
      <c r="I128" s="36">
        <f t="shared" si="26"/>
        <v>41</v>
      </c>
      <c r="J128" s="36">
        <f t="shared" si="26"/>
        <v>0</v>
      </c>
      <c r="K128" s="36">
        <f t="shared" si="26"/>
        <v>41</v>
      </c>
      <c r="L128" s="50">
        <f t="shared" si="8"/>
        <v>0</v>
      </c>
      <c r="M128" s="63"/>
      <c r="N128" s="50" t="e">
        <f>#REF!+#REF!+#REF!+M128</f>
        <v>#REF!</v>
      </c>
      <c r="O128" s="50" t="e">
        <f t="shared" si="3"/>
        <v>#REF!</v>
      </c>
    </row>
    <row r="129" spans="1:15" ht="18.75" hidden="1" customHeight="1">
      <c r="A129" s="24"/>
      <c r="B129" s="23" t="s">
        <v>13</v>
      </c>
      <c r="C129" s="12" t="s">
        <v>14</v>
      </c>
      <c r="D129" s="36">
        <v>0</v>
      </c>
      <c r="E129" s="68">
        <v>54</v>
      </c>
      <c r="F129" s="34">
        <v>57</v>
      </c>
      <c r="G129" s="36">
        <v>57</v>
      </c>
      <c r="H129" s="34">
        <v>57</v>
      </c>
      <c r="I129" s="68">
        <v>41</v>
      </c>
      <c r="J129" s="68"/>
      <c r="K129" s="68">
        <v>41</v>
      </c>
      <c r="L129" s="50">
        <f t="shared" si="8"/>
        <v>0</v>
      </c>
      <c r="M129" s="85"/>
      <c r="N129" s="50" t="e">
        <f>#REF!+#REF!+#REF!+M129</f>
        <v>#REF!</v>
      </c>
      <c r="O129" s="50" t="e">
        <f t="shared" si="3"/>
        <v>#REF!</v>
      </c>
    </row>
    <row r="130" spans="1:15" ht="18.75" customHeight="1">
      <c r="A130" s="139"/>
      <c r="B130" s="137" t="s">
        <v>155</v>
      </c>
      <c r="C130" s="138" t="s">
        <v>156</v>
      </c>
      <c r="D130" s="140"/>
      <c r="E130" s="141"/>
      <c r="F130" s="140"/>
      <c r="G130" s="140"/>
      <c r="H130" s="140"/>
      <c r="I130" s="141"/>
      <c r="J130" s="141"/>
      <c r="K130" s="141"/>
      <c r="L130" s="50">
        <f t="shared" si="8"/>
        <v>142</v>
      </c>
      <c r="M130" s="142">
        <f>M131</f>
        <v>142</v>
      </c>
      <c r="N130" s="50"/>
      <c r="O130" s="50"/>
    </row>
    <row r="131" spans="1:15" ht="18.75" customHeight="1">
      <c r="A131" s="24"/>
      <c r="B131" s="19" t="s">
        <v>5</v>
      </c>
      <c r="C131" s="12"/>
      <c r="D131" s="36"/>
      <c r="E131" s="68"/>
      <c r="F131" s="34"/>
      <c r="G131" s="36"/>
      <c r="H131" s="34"/>
      <c r="I131" s="68"/>
      <c r="J131" s="68"/>
      <c r="K131" s="68"/>
      <c r="L131" s="50">
        <f t="shared" si="8"/>
        <v>142</v>
      </c>
      <c r="M131" s="85">
        <f>M132</f>
        <v>142</v>
      </c>
      <c r="N131" s="50"/>
      <c r="O131" s="50"/>
    </row>
    <row r="132" spans="1:15" ht="15.75" customHeight="1">
      <c r="A132" s="24"/>
      <c r="B132" s="23" t="s">
        <v>157</v>
      </c>
      <c r="C132" s="12" t="s">
        <v>20</v>
      </c>
      <c r="D132" s="36"/>
      <c r="E132" s="68"/>
      <c r="F132" s="34"/>
      <c r="G132" s="36"/>
      <c r="H132" s="34"/>
      <c r="I132" s="68"/>
      <c r="J132" s="68"/>
      <c r="K132" s="68"/>
      <c r="L132" s="50">
        <f t="shared" si="8"/>
        <v>142</v>
      </c>
      <c r="M132" s="85">
        <f>M133</f>
        <v>142</v>
      </c>
      <c r="N132" s="50"/>
      <c r="O132" s="50"/>
    </row>
    <row r="133" spans="1:15" ht="16.5" customHeight="1">
      <c r="A133" s="24"/>
      <c r="B133" s="23" t="s">
        <v>107</v>
      </c>
      <c r="C133" s="12">
        <v>20</v>
      </c>
      <c r="D133" s="36"/>
      <c r="E133" s="68"/>
      <c r="F133" s="34"/>
      <c r="G133" s="36"/>
      <c r="H133" s="34"/>
      <c r="I133" s="68"/>
      <c r="J133" s="68"/>
      <c r="K133" s="68"/>
      <c r="L133" s="50">
        <f t="shared" si="8"/>
        <v>142</v>
      </c>
      <c r="M133" s="85">
        <v>142</v>
      </c>
      <c r="N133" s="50"/>
      <c r="O133" s="50"/>
    </row>
    <row r="134" spans="1:15" ht="31.5" customHeight="1">
      <c r="A134" s="24"/>
      <c r="B134" s="131" t="s">
        <v>160</v>
      </c>
      <c r="C134" s="132" t="s">
        <v>161</v>
      </c>
      <c r="D134" s="133"/>
      <c r="E134" s="134"/>
      <c r="F134" s="133"/>
      <c r="G134" s="133"/>
      <c r="H134" s="133"/>
      <c r="I134" s="134"/>
      <c r="J134" s="134"/>
      <c r="K134" s="134"/>
      <c r="L134" s="50">
        <f t="shared" si="8"/>
        <v>160</v>
      </c>
      <c r="M134" s="136">
        <f>M135</f>
        <v>160</v>
      </c>
      <c r="N134" s="50"/>
      <c r="O134" s="50"/>
    </row>
    <row r="135" spans="1:15" ht="18.75" customHeight="1">
      <c r="A135" s="24"/>
      <c r="B135" s="19" t="s">
        <v>5</v>
      </c>
      <c r="C135" s="12"/>
      <c r="D135" s="36"/>
      <c r="E135" s="68"/>
      <c r="F135" s="34"/>
      <c r="G135" s="36"/>
      <c r="H135" s="34"/>
      <c r="I135" s="68"/>
      <c r="J135" s="68"/>
      <c r="K135" s="68"/>
      <c r="L135" s="50">
        <f t="shared" si="8"/>
        <v>160</v>
      </c>
      <c r="M135" s="85">
        <f>M136</f>
        <v>160</v>
      </c>
      <c r="N135" s="50"/>
      <c r="O135" s="50"/>
    </row>
    <row r="136" spans="1:15" ht="15" customHeight="1">
      <c r="A136" s="24"/>
      <c r="B136" s="23" t="s">
        <v>157</v>
      </c>
      <c r="C136" s="12" t="s">
        <v>20</v>
      </c>
      <c r="D136" s="36"/>
      <c r="E136" s="68"/>
      <c r="F136" s="34"/>
      <c r="G136" s="36"/>
      <c r="H136" s="34"/>
      <c r="I136" s="68"/>
      <c r="J136" s="68"/>
      <c r="K136" s="68"/>
      <c r="L136" s="50">
        <f t="shared" si="8"/>
        <v>160</v>
      </c>
      <c r="M136" s="85">
        <f>M137</f>
        <v>160</v>
      </c>
      <c r="N136" s="50"/>
      <c r="O136" s="50"/>
    </row>
    <row r="137" spans="1:15" ht="16.5" customHeight="1">
      <c r="A137" s="24"/>
      <c r="B137" s="23" t="s">
        <v>107</v>
      </c>
      <c r="C137" s="12">
        <v>20</v>
      </c>
      <c r="D137" s="36"/>
      <c r="E137" s="68"/>
      <c r="F137" s="34"/>
      <c r="G137" s="36"/>
      <c r="H137" s="34"/>
      <c r="I137" s="68"/>
      <c r="J137" s="68"/>
      <c r="K137" s="68"/>
      <c r="L137" s="50">
        <f t="shared" si="8"/>
        <v>160</v>
      </c>
      <c r="M137" s="85">
        <v>160</v>
      </c>
      <c r="N137" s="50"/>
      <c r="O137" s="50"/>
    </row>
    <row r="138" spans="1:15" ht="18.75" customHeight="1">
      <c r="A138" s="24"/>
      <c r="B138" s="137" t="s">
        <v>162</v>
      </c>
      <c r="C138" s="132" t="s">
        <v>163</v>
      </c>
      <c r="D138" s="133"/>
      <c r="E138" s="134"/>
      <c r="F138" s="133"/>
      <c r="G138" s="133"/>
      <c r="H138" s="133"/>
      <c r="I138" s="134"/>
      <c r="J138" s="134"/>
      <c r="K138" s="134"/>
      <c r="L138" s="50">
        <f t="shared" si="8"/>
        <v>4966</v>
      </c>
      <c r="M138" s="136">
        <f>M139+M142</f>
        <v>4966</v>
      </c>
      <c r="N138" s="50"/>
      <c r="O138" s="50"/>
    </row>
    <row r="139" spans="1:15" ht="18.75" customHeight="1">
      <c r="A139" s="24"/>
      <c r="B139" s="19" t="s">
        <v>5</v>
      </c>
      <c r="C139" s="12"/>
      <c r="D139" s="36"/>
      <c r="E139" s="68"/>
      <c r="F139" s="34"/>
      <c r="G139" s="36"/>
      <c r="H139" s="34"/>
      <c r="I139" s="68"/>
      <c r="J139" s="68"/>
      <c r="K139" s="68"/>
      <c r="L139" s="50">
        <f t="shared" si="8"/>
        <v>4138</v>
      </c>
      <c r="M139" s="85">
        <f>M140</f>
        <v>4138</v>
      </c>
      <c r="N139" s="50"/>
      <c r="O139" s="50"/>
    </row>
    <row r="140" spans="1:15" ht="17.25" customHeight="1">
      <c r="A140" s="24"/>
      <c r="B140" s="23" t="s">
        <v>157</v>
      </c>
      <c r="C140" s="12" t="s">
        <v>20</v>
      </c>
      <c r="D140" s="36"/>
      <c r="E140" s="68"/>
      <c r="F140" s="34"/>
      <c r="G140" s="36"/>
      <c r="H140" s="34"/>
      <c r="I140" s="68"/>
      <c r="J140" s="68"/>
      <c r="K140" s="68"/>
      <c r="L140" s="50">
        <f t="shared" si="8"/>
        <v>4138</v>
      </c>
      <c r="M140" s="85">
        <f>M141</f>
        <v>4138</v>
      </c>
      <c r="N140" s="50"/>
      <c r="O140" s="50"/>
    </row>
    <row r="141" spans="1:15" ht="15.75" customHeight="1">
      <c r="A141" s="24"/>
      <c r="B141" s="23" t="s">
        <v>107</v>
      </c>
      <c r="C141" s="12">
        <v>20</v>
      </c>
      <c r="D141" s="36"/>
      <c r="E141" s="68"/>
      <c r="F141" s="34"/>
      <c r="G141" s="36"/>
      <c r="H141" s="34"/>
      <c r="I141" s="68"/>
      <c r="J141" s="68"/>
      <c r="K141" s="68"/>
      <c r="L141" s="50">
        <f t="shared" ref="L141:L204" si="27">M141</f>
        <v>4138</v>
      </c>
      <c r="M141" s="85">
        <f>4966-828</f>
        <v>4138</v>
      </c>
      <c r="N141" s="50"/>
      <c r="O141" s="50"/>
    </row>
    <row r="142" spans="1:15" ht="18.75" customHeight="1">
      <c r="A142" s="24"/>
      <c r="B142" s="20" t="s">
        <v>10</v>
      </c>
      <c r="C142" s="12"/>
      <c r="D142" s="36"/>
      <c r="E142" s="68"/>
      <c r="F142" s="34"/>
      <c r="G142" s="36"/>
      <c r="H142" s="34"/>
      <c r="I142" s="68"/>
      <c r="J142" s="68"/>
      <c r="K142" s="68"/>
      <c r="L142" s="50">
        <f t="shared" si="27"/>
        <v>828</v>
      </c>
      <c r="M142" s="85">
        <f>M143</f>
        <v>828</v>
      </c>
      <c r="N142" s="50"/>
      <c r="O142" s="50"/>
    </row>
    <row r="143" spans="1:15" ht="18.75" customHeight="1">
      <c r="A143" s="24"/>
      <c r="B143" s="23" t="s">
        <v>13</v>
      </c>
      <c r="C143" s="12" t="s">
        <v>14</v>
      </c>
      <c r="D143" s="36"/>
      <c r="E143" s="68"/>
      <c r="F143" s="34"/>
      <c r="G143" s="36"/>
      <c r="H143" s="34"/>
      <c r="I143" s="68"/>
      <c r="J143" s="68"/>
      <c r="K143" s="68"/>
      <c r="L143" s="50">
        <f t="shared" si="27"/>
        <v>828</v>
      </c>
      <c r="M143" s="85">
        <v>828</v>
      </c>
      <c r="N143" s="50"/>
      <c r="O143" s="50"/>
    </row>
    <row r="144" spans="1:15" ht="32.25" customHeight="1">
      <c r="A144" s="24"/>
      <c r="B144" s="131" t="s">
        <v>34</v>
      </c>
      <c r="C144" s="138" t="s">
        <v>35</v>
      </c>
      <c r="D144" s="133" t="e">
        <f>D145+#REF!</f>
        <v>#REF!</v>
      </c>
      <c r="E144" s="133" t="e">
        <f>E145+#REF!</f>
        <v>#REF!</v>
      </c>
      <c r="F144" s="133" t="e">
        <f>F145+#REF!</f>
        <v>#REF!</v>
      </c>
      <c r="G144" s="133" t="e">
        <f>G145+#REF!</f>
        <v>#REF!</v>
      </c>
      <c r="H144" s="133" t="e">
        <f>H145+#REF!</f>
        <v>#REF!</v>
      </c>
      <c r="I144" s="133" t="e">
        <f>I145+#REF!</f>
        <v>#REF!</v>
      </c>
      <c r="J144" s="133" t="e">
        <f>J145+#REF!</f>
        <v>#REF!</v>
      </c>
      <c r="K144" s="133" t="e">
        <f>K145+#REF!</f>
        <v>#REF!</v>
      </c>
      <c r="L144" s="50">
        <f t="shared" si="27"/>
        <v>70</v>
      </c>
      <c r="M144" s="135">
        <f t="shared" ref="M144:M145" si="28">M145</f>
        <v>70</v>
      </c>
      <c r="N144" s="50"/>
      <c r="O144" s="50"/>
    </row>
    <row r="145" spans="1:17" ht="18.75" customHeight="1">
      <c r="A145" s="24"/>
      <c r="B145" s="19" t="s">
        <v>5</v>
      </c>
      <c r="C145" s="12"/>
      <c r="D145" s="39" t="e">
        <f>#REF!</f>
        <v>#REF!</v>
      </c>
      <c r="E145" s="39" t="e">
        <f>#REF!+#REF!</f>
        <v>#REF!</v>
      </c>
      <c r="F145" s="39" t="e">
        <f>#REF!</f>
        <v>#REF!</v>
      </c>
      <c r="G145" s="39" t="e">
        <f>#REF!</f>
        <v>#REF!</v>
      </c>
      <c r="H145" s="39" t="e">
        <f>#REF!</f>
        <v>#REF!</v>
      </c>
      <c r="I145" s="39" t="e">
        <f>#REF!</f>
        <v>#REF!</v>
      </c>
      <c r="J145" s="39" t="e">
        <f>#REF!</f>
        <v>#REF!</v>
      </c>
      <c r="K145" s="39" t="e">
        <f>#REF!</f>
        <v>#REF!</v>
      </c>
      <c r="L145" s="50">
        <f t="shared" si="27"/>
        <v>70</v>
      </c>
      <c r="M145" s="87">
        <f t="shared" si="28"/>
        <v>70</v>
      </c>
      <c r="N145" s="50"/>
      <c r="O145" s="50"/>
    </row>
    <row r="146" spans="1:17" ht="15" customHeight="1">
      <c r="A146" s="24"/>
      <c r="B146" s="23" t="s">
        <v>21</v>
      </c>
      <c r="C146" s="12" t="s">
        <v>20</v>
      </c>
      <c r="D146" s="37">
        <f t="shared" ref="D146" si="29">D147+D148</f>
        <v>1942</v>
      </c>
      <c r="E146" s="37">
        <f>E147+E148</f>
        <v>2165</v>
      </c>
      <c r="F146" s="37" t="e">
        <f>F147+F148+#REF!</f>
        <v>#REF!</v>
      </c>
      <c r="G146" s="37">
        <f t="shared" ref="G146" si="30">G147+G148</f>
        <v>2385</v>
      </c>
      <c r="H146" s="37" t="e">
        <f>H147+H148+#REF!</f>
        <v>#REF!</v>
      </c>
      <c r="I146" s="37">
        <f t="shared" ref="I146:K146" si="31">I147+I148</f>
        <v>2508</v>
      </c>
      <c r="J146" s="37">
        <f t="shared" si="31"/>
        <v>2100</v>
      </c>
      <c r="K146" s="37">
        <f t="shared" si="31"/>
        <v>2483</v>
      </c>
      <c r="L146" s="50">
        <f t="shared" si="27"/>
        <v>70</v>
      </c>
      <c r="M146" s="63">
        <f>M147+M148</f>
        <v>70</v>
      </c>
      <c r="N146" s="50"/>
      <c r="O146" s="50"/>
    </row>
    <row r="147" spans="1:17" ht="16.5" customHeight="1">
      <c r="A147" s="24"/>
      <c r="B147" s="23" t="s">
        <v>106</v>
      </c>
      <c r="C147" s="12">
        <v>10</v>
      </c>
      <c r="D147" s="36">
        <v>1250</v>
      </c>
      <c r="E147" s="68">
        <v>1415</v>
      </c>
      <c r="F147" s="34">
        <v>1485</v>
      </c>
      <c r="G147" s="36">
        <v>1485</v>
      </c>
      <c r="H147" s="34">
        <v>1485</v>
      </c>
      <c r="I147" s="68">
        <v>1570</v>
      </c>
      <c r="J147" s="68">
        <v>1500</v>
      </c>
      <c r="K147" s="68">
        <v>1545</v>
      </c>
      <c r="L147" s="50">
        <f t="shared" si="27"/>
        <v>28</v>
      </c>
      <c r="M147" s="85">
        <v>28</v>
      </c>
      <c r="N147" s="50"/>
      <c r="O147" s="50"/>
    </row>
    <row r="148" spans="1:17" ht="13.5" customHeight="1">
      <c r="A148" s="24"/>
      <c r="B148" s="23" t="s">
        <v>107</v>
      </c>
      <c r="C148" s="12">
        <v>20</v>
      </c>
      <c r="D148" s="36">
        <v>692</v>
      </c>
      <c r="E148" s="68">
        <v>750</v>
      </c>
      <c r="F148" s="34">
        <v>864.76</v>
      </c>
      <c r="G148" s="36">
        <v>900</v>
      </c>
      <c r="H148" s="34">
        <v>864.76</v>
      </c>
      <c r="I148" s="68">
        <v>938</v>
      </c>
      <c r="J148" s="68">
        <v>600</v>
      </c>
      <c r="K148" s="68">
        <v>938</v>
      </c>
      <c r="L148" s="50">
        <f t="shared" si="27"/>
        <v>42</v>
      </c>
      <c r="M148" s="85">
        <v>42</v>
      </c>
      <c r="N148" s="50"/>
      <c r="O148" s="50"/>
    </row>
    <row r="149" spans="1:17" ht="14.25">
      <c r="A149" s="51"/>
      <c r="B149" s="52" t="s">
        <v>88</v>
      </c>
      <c r="C149" s="53">
        <v>68.02</v>
      </c>
      <c r="D149" s="38" t="e">
        <f>D151+#REF!+D158+#REF!+D223</f>
        <v>#REF!</v>
      </c>
      <c r="E149" s="64" t="e">
        <f>E151+#REF!+E158+#REF!+E223+#REF!</f>
        <v>#REF!</v>
      </c>
      <c r="F149" s="64" t="e">
        <f>F151+#REF!+F158+#REF!+F223+#REF!</f>
        <v>#REF!</v>
      </c>
      <c r="G149" s="64" t="e">
        <f>G151+#REF!+G158+#REF!+G223+#REF!</f>
        <v>#REF!</v>
      </c>
      <c r="H149" s="64" t="e">
        <f>H151+#REF!+H158+#REF!+H223+#REF!</f>
        <v>#REF!</v>
      </c>
      <c r="I149" s="64" t="e">
        <f>I151+#REF!+I158+#REF!+I223+#REF!</f>
        <v>#REF!</v>
      </c>
      <c r="J149" s="64" t="e">
        <f>J151+#REF!+J158+#REF!+J223+#REF!</f>
        <v>#REF!</v>
      </c>
      <c r="K149" s="64" t="e">
        <f>K151+#REF!+K158+#REF!+K223+#REF!</f>
        <v>#REF!</v>
      </c>
      <c r="L149" s="50">
        <f t="shared" si="27"/>
        <v>1877</v>
      </c>
      <c r="M149" s="91">
        <f>M151+M158+M212+M216+M220</f>
        <v>1877</v>
      </c>
      <c r="N149" s="92" t="e">
        <f>N151+N158+N223+N212</f>
        <v>#REF!</v>
      </c>
      <c r="O149" s="92" t="e">
        <f>O151+O158+O223+O212</f>
        <v>#REF!</v>
      </c>
    </row>
    <row r="150" spans="1:17" ht="14.25" hidden="1" customHeight="1">
      <c r="A150" s="24"/>
      <c r="B150" s="23" t="s">
        <v>18</v>
      </c>
      <c r="C150" s="44">
        <v>70</v>
      </c>
      <c r="D150" s="37" t="e">
        <f>D157+#REF!</f>
        <v>#REF!</v>
      </c>
      <c r="E150" s="37" t="e">
        <f>E157+#REF!</f>
        <v>#REF!</v>
      </c>
      <c r="F150" s="37" t="e">
        <f>F157+#REF!</f>
        <v>#REF!</v>
      </c>
      <c r="G150" s="37" t="e">
        <f>G157+#REF!</f>
        <v>#REF!</v>
      </c>
      <c r="H150" s="37" t="e">
        <f>H157+#REF!</f>
        <v>#REF!</v>
      </c>
      <c r="I150" s="37" t="e">
        <f>I157+#REF!</f>
        <v>#REF!</v>
      </c>
      <c r="J150" s="37" t="e">
        <f>J157+#REF!</f>
        <v>#REF!</v>
      </c>
      <c r="K150" s="37" t="e">
        <f>K157+#REF!</f>
        <v>#REF!</v>
      </c>
      <c r="L150" s="50">
        <f t="shared" si="27"/>
        <v>0</v>
      </c>
      <c r="M150" s="86"/>
      <c r="N150" s="50" t="e">
        <f>#REF!+#REF!+#REF!+M150</f>
        <v>#REF!</v>
      </c>
      <c r="O150" s="50" t="e">
        <f t="shared" ref="O150:O162" si="32">L150-N150</f>
        <v>#REF!</v>
      </c>
    </row>
    <row r="151" spans="1:17" ht="27.75" customHeight="1">
      <c r="A151" s="49"/>
      <c r="B151" s="21" t="s">
        <v>60</v>
      </c>
      <c r="C151" s="44" t="s">
        <v>36</v>
      </c>
      <c r="D151" s="39" t="e">
        <f t="shared" ref="D151:K151" si="33">D152+D156</f>
        <v>#REF!</v>
      </c>
      <c r="E151" s="39" t="e">
        <f t="shared" si="33"/>
        <v>#REF!</v>
      </c>
      <c r="F151" s="39" t="e">
        <f t="shared" si="33"/>
        <v>#REF!</v>
      </c>
      <c r="G151" s="39" t="e">
        <f t="shared" si="33"/>
        <v>#REF!</v>
      </c>
      <c r="H151" s="39" t="e">
        <f t="shared" si="33"/>
        <v>#REF!</v>
      </c>
      <c r="I151" s="39" t="e">
        <f t="shared" si="33"/>
        <v>#REF!</v>
      </c>
      <c r="J151" s="39" t="e">
        <f t="shared" si="33"/>
        <v>#REF!</v>
      </c>
      <c r="K151" s="39" t="e">
        <f t="shared" si="33"/>
        <v>#REF!</v>
      </c>
      <c r="L151" s="50">
        <f t="shared" si="27"/>
        <v>639</v>
      </c>
      <c r="M151" s="87">
        <f>M152+M156</f>
        <v>639</v>
      </c>
      <c r="N151" s="50" t="e">
        <f>#REF!+#REF!+#REF!+M151</f>
        <v>#REF!</v>
      </c>
      <c r="O151" s="50" t="e">
        <f t="shared" si="32"/>
        <v>#REF!</v>
      </c>
    </row>
    <row r="152" spans="1:17" ht="14.25">
      <c r="A152" s="24"/>
      <c r="B152" s="19" t="s">
        <v>5</v>
      </c>
      <c r="C152" s="44"/>
      <c r="D152" s="39" t="e">
        <f>#REF!</f>
        <v>#REF!</v>
      </c>
      <c r="E152" s="39" t="e">
        <f>#REF!</f>
        <v>#REF!</v>
      </c>
      <c r="F152" s="39" t="e">
        <f>#REF!</f>
        <v>#REF!</v>
      </c>
      <c r="G152" s="39" t="e">
        <f>#REF!</f>
        <v>#REF!</v>
      </c>
      <c r="H152" s="39" t="e">
        <f>#REF!</f>
        <v>#REF!</v>
      </c>
      <c r="I152" s="39" t="e">
        <f>#REF!</f>
        <v>#REF!</v>
      </c>
      <c r="J152" s="39" t="e">
        <f>#REF!</f>
        <v>#REF!</v>
      </c>
      <c r="K152" s="39" t="e">
        <f>#REF!</f>
        <v>#REF!</v>
      </c>
      <c r="L152" s="50">
        <f t="shared" si="27"/>
        <v>587.5</v>
      </c>
      <c r="M152" s="87">
        <f>M153+M154+M155</f>
        <v>587.5</v>
      </c>
      <c r="N152" s="50" t="e">
        <f>#REF!+#REF!+#REF!+M152</f>
        <v>#REF!</v>
      </c>
      <c r="O152" s="50" t="e">
        <f t="shared" si="32"/>
        <v>#REF!</v>
      </c>
    </row>
    <row r="153" spans="1:17" ht="15.75" customHeight="1">
      <c r="A153" s="24"/>
      <c r="B153" s="23" t="s">
        <v>106</v>
      </c>
      <c r="C153" s="12">
        <v>10</v>
      </c>
      <c r="D153" s="36">
        <v>66842</v>
      </c>
      <c r="E153" s="68">
        <v>69522.399999999994</v>
      </c>
      <c r="F153" s="36">
        <v>70700</v>
      </c>
      <c r="G153" s="36">
        <f>76000-19000-600</f>
        <v>56400</v>
      </c>
      <c r="H153" s="36">
        <v>70700</v>
      </c>
      <c r="I153" s="68">
        <v>75000</v>
      </c>
      <c r="J153" s="68">
        <v>72000</v>
      </c>
      <c r="K153" s="68">
        <v>72200</v>
      </c>
      <c r="L153" s="50">
        <f t="shared" si="27"/>
        <v>550</v>
      </c>
      <c r="M153" s="85">
        <v>550</v>
      </c>
      <c r="N153" s="50" t="e">
        <f>#REF!+#REF!+#REF!+M153</f>
        <v>#REF!</v>
      </c>
      <c r="O153" s="50" t="e">
        <f t="shared" si="32"/>
        <v>#REF!</v>
      </c>
    </row>
    <row r="154" spans="1:17" ht="14.25" customHeight="1">
      <c r="A154" s="24"/>
      <c r="B154" s="23" t="s">
        <v>107</v>
      </c>
      <c r="C154" s="12">
        <v>20</v>
      </c>
      <c r="D154" s="36">
        <v>8842</v>
      </c>
      <c r="E154" s="68">
        <v>8092.7</v>
      </c>
      <c r="F154" s="36">
        <v>9599</v>
      </c>
      <c r="G154" s="36">
        <v>8500</v>
      </c>
      <c r="H154" s="36">
        <v>9598.93</v>
      </c>
      <c r="I154" s="68">
        <v>12450</v>
      </c>
      <c r="J154" s="68">
        <v>8500</v>
      </c>
      <c r="K154" s="68">
        <v>12450</v>
      </c>
      <c r="L154" s="50">
        <f t="shared" si="27"/>
        <v>165</v>
      </c>
      <c r="M154" s="85">
        <f>76+89</f>
        <v>165</v>
      </c>
      <c r="N154" s="50" t="e">
        <f>#REF!+#REF!+#REF!+M154</f>
        <v>#REF!</v>
      </c>
      <c r="O154" s="50" t="e">
        <f t="shared" si="32"/>
        <v>#REF!</v>
      </c>
    </row>
    <row r="155" spans="1:17" ht="27.75" customHeight="1">
      <c r="A155" s="24"/>
      <c r="B155" s="22" t="s">
        <v>97</v>
      </c>
      <c r="C155" s="12" t="s">
        <v>22</v>
      </c>
      <c r="D155" s="56">
        <v>-674</v>
      </c>
      <c r="E155" s="68">
        <v>-432.67</v>
      </c>
      <c r="F155" s="36"/>
      <c r="G155" s="36"/>
      <c r="H155" s="36"/>
      <c r="I155" s="68"/>
      <c r="J155" s="68"/>
      <c r="K155" s="68"/>
      <c r="L155" s="50">
        <f t="shared" si="27"/>
        <v>-127.5</v>
      </c>
      <c r="M155" s="85">
        <f>-76-51.5</f>
        <v>-127.5</v>
      </c>
      <c r="N155" s="50" t="e">
        <f>#REF!+#REF!+#REF!+M155</f>
        <v>#REF!</v>
      </c>
      <c r="O155" s="50" t="e">
        <f t="shared" si="32"/>
        <v>#REF!</v>
      </c>
      <c r="Q155" s="113"/>
    </row>
    <row r="156" spans="1:17" ht="18" customHeight="1">
      <c r="A156" s="24"/>
      <c r="B156" s="20" t="s">
        <v>10</v>
      </c>
      <c r="C156" s="12"/>
      <c r="D156" s="39" t="e">
        <f>#REF!+#REF!+D157</f>
        <v>#REF!</v>
      </c>
      <c r="E156" s="39" t="e">
        <f>#REF!+#REF!+E157</f>
        <v>#REF!</v>
      </c>
      <c r="F156" s="39" t="e">
        <f>#REF!+#REF!+F157</f>
        <v>#REF!</v>
      </c>
      <c r="G156" s="39" t="e">
        <f>#REF!+#REF!+G157</f>
        <v>#REF!</v>
      </c>
      <c r="H156" s="39" t="e">
        <f>#REF!+#REF!+H157</f>
        <v>#REF!</v>
      </c>
      <c r="I156" s="39" t="e">
        <f>#REF!+#REF!+I157</f>
        <v>#REF!</v>
      </c>
      <c r="J156" s="39" t="e">
        <f>#REF!+#REF!+J157</f>
        <v>#REF!</v>
      </c>
      <c r="K156" s="39" t="e">
        <f>#REF!+#REF!+K157</f>
        <v>#REF!</v>
      </c>
      <c r="L156" s="50">
        <f t="shared" si="27"/>
        <v>51.5</v>
      </c>
      <c r="M156" s="87">
        <f>M157</f>
        <v>51.5</v>
      </c>
      <c r="N156" s="50" t="e">
        <f>#REF!+#REF!+#REF!+M156</f>
        <v>#REF!</v>
      </c>
      <c r="O156" s="50" t="e">
        <f t="shared" si="32"/>
        <v>#REF!</v>
      </c>
      <c r="Q156" s="113"/>
    </row>
    <row r="157" spans="1:17" ht="15" customHeight="1">
      <c r="A157" s="24"/>
      <c r="B157" s="23" t="s">
        <v>18</v>
      </c>
      <c r="C157" s="44">
        <v>70</v>
      </c>
      <c r="D157" s="39">
        <v>809</v>
      </c>
      <c r="E157" s="68">
        <v>49.9</v>
      </c>
      <c r="F157" s="39">
        <v>51</v>
      </c>
      <c r="G157" s="39">
        <v>32</v>
      </c>
      <c r="H157" s="39">
        <v>50.7</v>
      </c>
      <c r="I157" s="68">
        <v>842.64</v>
      </c>
      <c r="J157" s="68"/>
      <c r="K157" s="68">
        <v>842.64</v>
      </c>
      <c r="L157" s="50">
        <f t="shared" si="27"/>
        <v>51.5</v>
      </c>
      <c r="M157" s="112">
        <v>51.5</v>
      </c>
      <c r="N157" s="50" t="e">
        <f>#REF!+#REF!+#REF!+M157</f>
        <v>#REF!</v>
      </c>
      <c r="O157" s="50" t="e">
        <f t="shared" si="32"/>
        <v>#REF!</v>
      </c>
    </row>
    <row r="158" spans="1:17" ht="22.5" customHeight="1">
      <c r="A158" s="24"/>
      <c r="B158" s="21" t="s">
        <v>87</v>
      </c>
      <c r="C158" s="12" t="s">
        <v>37</v>
      </c>
      <c r="D158" s="39" t="e">
        <f t="shared" ref="D158:K158" si="34">D159+D166+D173+D194+D212+D201+D180+D187+D206</f>
        <v>#REF!</v>
      </c>
      <c r="E158" s="39" t="e">
        <f t="shared" si="34"/>
        <v>#REF!</v>
      </c>
      <c r="F158" s="39" t="e">
        <f t="shared" si="34"/>
        <v>#REF!</v>
      </c>
      <c r="G158" s="39" t="e">
        <f t="shared" si="34"/>
        <v>#REF!</v>
      </c>
      <c r="H158" s="39" t="e">
        <f t="shared" si="34"/>
        <v>#REF!</v>
      </c>
      <c r="I158" s="39" t="e">
        <f t="shared" si="34"/>
        <v>#REF!</v>
      </c>
      <c r="J158" s="39" t="e">
        <f t="shared" si="34"/>
        <v>#REF!</v>
      </c>
      <c r="K158" s="39" t="e">
        <f t="shared" si="34"/>
        <v>#REF!</v>
      </c>
      <c r="L158" s="50">
        <f t="shared" si="27"/>
        <v>1064</v>
      </c>
      <c r="M158" s="87">
        <f>M159+M166+M173+M180+M187+M194+M206</f>
        <v>1064</v>
      </c>
      <c r="N158" s="50" t="e">
        <f>#REF!+#REF!+#REF!+M158</f>
        <v>#REF!</v>
      </c>
      <c r="O158" s="50" t="e">
        <f t="shared" si="32"/>
        <v>#REF!</v>
      </c>
    </row>
    <row r="159" spans="1:17" ht="28.5">
      <c r="A159" s="24"/>
      <c r="B159" s="27" t="s">
        <v>38</v>
      </c>
      <c r="C159" s="44" t="s">
        <v>39</v>
      </c>
      <c r="D159" s="39" t="e">
        <f t="shared" ref="D159:K159" si="35">D160+D164</f>
        <v>#REF!</v>
      </c>
      <c r="E159" s="39" t="e">
        <f t="shared" si="35"/>
        <v>#REF!</v>
      </c>
      <c r="F159" s="39" t="e">
        <f t="shared" si="35"/>
        <v>#REF!</v>
      </c>
      <c r="G159" s="39" t="e">
        <f t="shared" si="35"/>
        <v>#REF!</v>
      </c>
      <c r="H159" s="39" t="e">
        <f t="shared" si="35"/>
        <v>#REF!</v>
      </c>
      <c r="I159" s="39" t="e">
        <f t="shared" si="35"/>
        <v>#REF!</v>
      </c>
      <c r="J159" s="39" t="e">
        <f t="shared" si="35"/>
        <v>#REF!</v>
      </c>
      <c r="K159" s="39" t="e">
        <f t="shared" si="35"/>
        <v>#REF!</v>
      </c>
      <c r="L159" s="50">
        <f t="shared" si="27"/>
        <v>0</v>
      </c>
      <c r="M159" s="87">
        <f>M160</f>
        <v>0</v>
      </c>
      <c r="N159" s="50" t="e">
        <f>#REF!+#REF!+#REF!+M159</f>
        <v>#REF!</v>
      </c>
      <c r="O159" s="50" t="e">
        <f t="shared" si="32"/>
        <v>#REF!</v>
      </c>
    </row>
    <row r="160" spans="1:17" ht="14.25">
      <c r="A160" s="24"/>
      <c r="B160" s="19" t="s">
        <v>5</v>
      </c>
      <c r="C160" s="12"/>
      <c r="D160" s="39" t="e">
        <f>#REF!</f>
        <v>#REF!</v>
      </c>
      <c r="E160" s="39" t="e">
        <f>#REF!</f>
        <v>#REF!</v>
      </c>
      <c r="F160" s="39" t="e">
        <f>#REF!</f>
        <v>#REF!</v>
      </c>
      <c r="G160" s="39" t="e">
        <f>#REF!</f>
        <v>#REF!</v>
      </c>
      <c r="H160" s="39" t="e">
        <f>#REF!</f>
        <v>#REF!</v>
      </c>
      <c r="I160" s="39" t="e">
        <f>#REF!</f>
        <v>#REF!</v>
      </c>
      <c r="J160" s="39" t="e">
        <f>#REF!</f>
        <v>#REF!</v>
      </c>
      <c r="K160" s="39" t="e">
        <f>#REF!</f>
        <v>#REF!</v>
      </c>
      <c r="L160" s="50">
        <f t="shared" si="27"/>
        <v>0</v>
      </c>
      <c r="M160" s="87">
        <f>M161+M162+M163</f>
        <v>0</v>
      </c>
      <c r="N160" s="50" t="e">
        <f>#REF!+#REF!+#REF!+M160</f>
        <v>#REF!</v>
      </c>
      <c r="O160" s="50" t="e">
        <f t="shared" si="32"/>
        <v>#REF!</v>
      </c>
    </row>
    <row r="161" spans="1:15" ht="15" hidden="1">
      <c r="A161" s="24"/>
      <c r="B161" s="23" t="s">
        <v>106</v>
      </c>
      <c r="C161" s="12">
        <v>10</v>
      </c>
      <c r="D161" s="36">
        <v>9841</v>
      </c>
      <c r="E161" s="68">
        <v>10214</v>
      </c>
      <c r="F161" s="36">
        <v>13811</v>
      </c>
      <c r="G161" s="36">
        <v>10800</v>
      </c>
      <c r="H161" s="36">
        <v>13811</v>
      </c>
      <c r="I161" s="68">
        <v>10200</v>
      </c>
      <c r="J161" s="68">
        <v>10200</v>
      </c>
      <c r="K161" s="68">
        <v>10000</v>
      </c>
      <c r="L161" s="50">
        <f t="shared" si="27"/>
        <v>0</v>
      </c>
      <c r="M161" s="85"/>
      <c r="N161" s="50" t="e">
        <f>#REF!+#REF!+#REF!+M161</f>
        <v>#REF!</v>
      </c>
      <c r="O161" s="50" t="e">
        <f t="shared" si="32"/>
        <v>#REF!</v>
      </c>
    </row>
    <row r="162" spans="1:15" ht="21" customHeight="1">
      <c r="A162" s="24"/>
      <c r="B162" s="23" t="s">
        <v>107</v>
      </c>
      <c r="C162" s="12">
        <v>20</v>
      </c>
      <c r="D162" s="36">
        <v>1802</v>
      </c>
      <c r="E162" s="68">
        <v>1939</v>
      </c>
      <c r="F162" s="36">
        <v>2032</v>
      </c>
      <c r="G162" s="36">
        <v>1900</v>
      </c>
      <c r="H162" s="36">
        <v>2032</v>
      </c>
      <c r="I162" s="68">
        <v>2100</v>
      </c>
      <c r="J162" s="68">
        <v>1900</v>
      </c>
      <c r="K162" s="68">
        <v>2100</v>
      </c>
      <c r="L162" s="50">
        <f t="shared" si="27"/>
        <v>30.98</v>
      </c>
      <c r="M162" s="85">
        <f>30.98</f>
        <v>30.98</v>
      </c>
      <c r="N162" s="50" t="e">
        <f>#REF!+#REF!+#REF!+M162</f>
        <v>#REF!</v>
      </c>
      <c r="O162" s="50" t="e">
        <f t="shared" si="32"/>
        <v>#REF!</v>
      </c>
    </row>
    <row r="163" spans="1:15" ht="27.75" customHeight="1">
      <c r="A163" s="24"/>
      <c r="B163" s="22" t="s">
        <v>97</v>
      </c>
      <c r="C163" s="12" t="s">
        <v>22</v>
      </c>
      <c r="D163" s="36"/>
      <c r="E163" s="68"/>
      <c r="F163" s="36"/>
      <c r="G163" s="36"/>
      <c r="H163" s="36"/>
      <c r="I163" s="68"/>
      <c r="J163" s="68"/>
      <c r="K163" s="68"/>
      <c r="L163" s="50">
        <f t="shared" si="27"/>
        <v>-30.98</v>
      </c>
      <c r="M163" s="85">
        <v>-30.98</v>
      </c>
      <c r="N163" s="50"/>
      <c r="O163" s="50"/>
    </row>
    <row r="164" spans="1:15" ht="15" hidden="1" customHeight="1">
      <c r="A164" s="24"/>
      <c r="B164" s="20" t="s">
        <v>10</v>
      </c>
      <c r="C164" s="12"/>
      <c r="D164" s="37">
        <f t="shared" ref="D164:H164" si="36">D165</f>
        <v>6</v>
      </c>
      <c r="E164" s="68"/>
      <c r="F164" s="37">
        <f t="shared" si="36"/>
        <v>0</v>
      </c>
      <c r="G164" s="37">
        <f t="shared" si="36"/>
        <v>0</v>
      </c>
      <c r="H164" s="37">
        <f t="shared" si="36"/>
        <v>0</v>
      </c>
      <c r="I164" s="68"/>
      <c r="J164" s="68"/>
      <c r="K164" s="68"/>
      <c r="L164" s="50">
        <f t="shared" si="27"/>
        <v>0</v>
      </c>
      <c r="M164" s="85"/>
      <c r="N164" s="50" t="e">
        <f>#REF!+#REF!+#REF!+M164</f>
        <v>#REF!</v>
      </c>
      <c r="O164" s="50" t="e">
        <f>L164-N164</f>
        <v>#REF!</v>
      </c>
    </row>
    <row r="165" spans="1:15" ht="22.5" hidden="1" customHeight="1">
      <c r="A165" s="24"/>
      <c r="B165" s="23" t="s">
        <v>18</v>
      </c>
      <c r="C165" s="12">
        <v>70</v>
      </c>
      <c r="D165" s="36">
        <v>6</v>
      </c>
      <c r="E165" s="68"/>
      <c r="F165" s="36"/>
      <c r="G165" s="36"/>
      <c r="H165" s="36"/>
      <c r="I165" s="68"/>
      <c r="J165" s="68"/>
      <c r="K165" s="68"/>
      <c r="L165" s="50">
        <f t="shared" si="27"/>
        <v>0</v>
      </c>
      <c r="M165" s="85"/>
      <c r="N165" s="50" t="e">
        <f>#REF!+#REF!+#REF!+M165</f>
        <v>#REF!</v>
      </c>
      <c r="O165" s="50" t="e">
        <f>L165-N165</f>
        <v>#REF!</v>
      </c>
    </row>
    <row r="166" spans="1:15" ht="28.5" customHeight="1">
      <c r="A166" s="24"/>
      <c r="B166" s="27" t="s">
        <v>40</v>
      </c>
      <c r="C166" s="44" t="s">
        <v>41</v>
      </c>
      <c r="D166" s="39" t="e">
        <f t="shared" ref="D166:K166" si="37">D167+D171</f>
        <v>#REF!</v>
      </c>
      <c r="E166" s="39" t="e">
        <f t="shared" si="37"/>
        <v>#REF!</v>
      </c>
      <c r="F166" s="39" t="e">
        <f t="shared" si="37"/>
        <v>#REF!</v>
      </c>
      <c r="G166" s="39" t="e">
        <f t="shared" si="37"/>
        <v>#REF!</v>
      </c>
      <c r="H166" s="39" t="e">
        <f t="shared" si="37"/>
        <v>#REF!</v>
      </c>
      <c r="I166" s="39" t="e">
        <f t="shared" si="37"/>
        <v>#REF!</v>
      </c>
      <c r="J166" s="39" t="e">
        <f t="shared" si="37"/>
        <v>#REF!</v>
      </c>
      <c r="K166" s="39" t="e">
        <f t="shared" si="37"/>
        <v>#REF!</v>
      </c>
      <c r="L166" s="50">
        <f t="shared" si="27"/>
        <v>421</v>
      </c>
      <c r="M166" s="87">
        <f t="shared" ref="M166:O166" si="38">M167</f>
        <v>421</v>
      </c>
      <c r="N166" s="90" t="e">
        <f t="shared" si="38"/>
        <v>#REF!</v>
      </c>
      <c r="O166" s="90" t="e">
        <f t="shared" si="38"/>
        <v>#REF!</v>
      </c>
    </row>
    <row r="167" spans="1:15" ht="14.25">
      <c r="A167" s="24"/>
      <c r="B167" s="19" t="s">
        <v>5</v>
      </c>
      <c r="C167" s="12"/>
      <c r="D167" s="39" t="e">
        <f>#REF!</f>
        <v>#REF!</v>
      </c>
      <c r="E167" s="39" t="e">
        <f>#REF!</f>
        <v>#REF!</v>
      </c>
      <c r="F167" s="39" t="e">
        <f>#REF!</f>
        <v>#REF!</v>
      </c>
      <c r="G167" s="39" t="e">
        <f>#REF!</f>
        <v>#REF!</v>
      </c>
      <c r="H167" s="39" t="e">
        <f>#REF!</f>
        <v>#REF!</v>
      </c>
      <c r="I167" s="39" t="e">
        <f>#REF!</f>
        <v>#REF!</v>
      </c>
      <c r="J167" s="39" t="e">
        <f>#REF!</f>
        <v>#REF!</v>
      </c>
      <c r="K167" s="39" t="e">
        <f>#REF!</f>
        <v>#REF!</v>
      </c>
      <c r="L167" s="50">
        <f t="shared" si="27"/>
        <v>421</v>
      </c>
      <c r="M167" s="87">
        <f>M168+M169+M170</f>
        <v>421</v>
      </c>
      <c r="N167" s="50" t="e">
        <f>#REF!+#REF!+#REF!+M167</f>
        <v>#REF!</v>
      </c>
      <c r="O167" s="50" t="e">
        <f>L167-N167</f>
        <v>#REF!</v>
      </c>
    </row>
    <row r="168" spans="1:15" ht="15" hidden="1">
      <c r="A168" s="24"/>
      <c r="B168" s="23" t="s">
        <v>106</v>
      </c>
      <c r="C168" s="12">
        <v>10</v>
      </c>
      <c r="D168" s="36">
        <v>4731</v>
      </c>
      <c r="E168" s="68">
        <v>5200</v>
      </c>
      <c r="F168" s="36">
        <v>5700</v>
      </c>
      <c r="G168" s="36">
        <v>5700</v>
      </c>
      <c r="H168" s="36">
        <v>5700</v>
      </c>
      <c r="I168" s="68">
        <v>5600</v>
      </c>
      <c r="J168" s="68">
        <f>5100+75+67</f>
        <v>5242</v>
      </c>
      <c r="K168" s="68">
        <v>5506</v>
      </c>
      <c r="L168" s="50">
        <f t="shared" si="27"/>
        <v>0</v>
      </c>
      <c r="M168" s="112"/>
      <c r="N168" s="50" t="e">
        <f>#REF!+#REF!+#REF!+M168</f>
        <v>#REF!</v>
      </c>
      <c r="O168" s="50" t="e">
        <f>L168-N168</f>
        <v>#REF!</v>
      </c>
    </row>
    <row r="169" spans="1:15" ht="14.25" customHeight="1">
      <c r="A169" s="24"/>
      <c r="B169" s="23" t="s">
        <v>107</v>
      </c>
      <c r="C169" s="12">
        <v>20</v>
      </c>
      <c r="D169" s="36">
        <v>1188</v>
      </c>
      <c r="E169" s="68">
        <v>1179</v>
      </c>
      <c r="F169" s="36">
        <v>1297</v>
      </c>
      <c r="G169" s="36">
        <v>1200</v>
      </c>
      <c r="H169" s="36">
        <v>1297</v>
      </c>
      <c r="I169" s="68">
        <v>1600</v>
      </c>
      <c r="J169" s="68">
        <v>1100</v>
      </c>
      <c r="K169" s="68">
        <v>1600</v>
      </c>
      <c r="L169" s="50">
        <f t="shared" si="27"/>
        <v>430.83</v>
      </c>
      <c r="M169" s="85">
        <f>9.83+421</f>
        <v>430.83</v>
      </c>
      <c r="N169" s="50" t="e">
        <f>#REF!+#REF!+#REF!+M169</f>
        <v>#REF!</v>
      </c>
      <c r="O169" s="50" t="e">
        <f>L169-N169</f>
        <v>#REF!</v>
      </c>
    </row>
    <row r="170" spans="1:15" ht="33" customHeight="1">
      <c r="A170" s="24"/>
      <c r="B170" s="22" t="s">
        <v>9</v>
      </c>
      <c r="C170" s="12" t="s">
        <v>22</v>
      </c>
      <c r="D170" s="36"/>
      <c r="E170" s="68"/>
      <c r="F170" s="36"/>
      <c r="G170" s="36"/>
      <c r="H170" s="36"/>
      <c r="I170" s="68"/>
      <c r="J170" s="68"/>
      <c r="K170" s="68"/>
      <c r="L170" s="50">
        <f t="shared" si="27"/>
        <v>-9.83</v>
      </c>
      <c r="M170" s="85">
        <v>-9.83</v>
      </c>
      <c r="N170" s="50"/>
      <c r="O170" s="50"/>
    </row>
    <row r="171" spans="1:15" ht="17.25" hidden="1" customHeight="1">
      <c r="A171" s="24"/>
      <c r="B171" s="20" t="s">
        <v>10</v>
      </c>
      <c r="C171" s="12"/>
      <c r="D171" s="37">
        <f t="shared" ref="D171:K171" si="39">D172</f>
        <v>148</v>
      </c>
      <c r="E171" s="37">
        <f t="shared" si="39"/>
        <v>497</v>
      </c>
      <c r="F171" s="37">
        <f t="shared" si="39"/>
        <v>500</v>
      </c>
      <c r="G171" s="37">
        <f t="shared" si="39"/>
        <v>500</v>
      </c>
      <c r="H171" s="37">
        <f t="shared" si="39"/>
        <v>500</v>
      </c>
      <c r="I171" s="37">
        <f t="shared" si="39"/>
        <v>67</v>
      </c>
      <c r="J171" s="37">
        <f t="shared" si="39"/>
        <v>0</v>
      </c>
      <c r="K171" s="37">
        <f t="shared" si="39"/>
        <v>67</v>
      </c>
      <c r="L171" s="50">
        <f t="shared" si="27"/>
        <v>0</v>
      </c>
      <c r="M171" s="63"/>
      <c r="N171" s="50" t="e">
        <f>#REF!+#REF!+#REF!+M171</f>
        <v>#REF!</v>
      </c>
      <c r="O171" s="50" t="e">
        <f t="shared" ref="O171:O183" si="40">L171-N171</f>
        <v>#REF!</v>
      </c>
    </row>
    <row r="172" spans="1:15" ht="18" hidden="1" customHeight="1">
      <c r="A172" s="24"/>
      <c r="B172" s="23" t="s">
        <v>18</v>
      </c>
      <c r="C172" s="12">
        <v>70</v>
      </c>
      <c r="D172" s="36">
        <v>148</v>
      </c>
      <c r="E172" s="68">
        <v>497</v>
      </c>
      <c r="F172" s="36">
        <v>500</v>
      </c>
      <c r="G172" s="36">
        <v>500</v>
      </c>
      <c r="H172" s="36">
        <v>500</v>
      </c>
      <c r="I172" s="68">
        <v>67</v>
      </c>
      <c r="J172" s="68"/>
      <c r="K172" s="68">
        <v>67</v>
      </c>
      <c r="L172" s="50">
        <f t="shared" si="27"/>
        <v>0</v>
      </c>
      <c r="M172" s="112"/>
      <c r="N172" s="50" t="e">
        <f>#REF!+#REF!+#REF!+M172</f>
        <v>#REF!</v>
      </c>
      <c r="O172" s="50" t="e">
        <f t="shared" si="40"/>
        <v>#REF!</v>
      </c>
    </row>
    <row r="173" spans="1:15" ht="28.5">
      <c r="A173" s="24"/>
      <c r="B173" s="27" t="s">
        <v>42</v>
      </c>
      <c r="C173" s="44" t="s">
        <v>43</v>
      </c>
      <c r="D173" s="39" t="e">
        <f t="shared" ref="D173:K173" si="41">D174+D178</f>
        <v>#REF!</v>
      </c>
      <c r="E173" s="39" t="e">
        <f t="shared" si="41"/>
        <v>#REF!</v>
      </c>
      <c r="F173" s="39" t="e">
        <f t="shared" si="41"/>
        <v>#REF!</v>
      </c>
      <c r="G173" s="39" t="e">
        <f t="shared" si="41"/>
        <v>#REF!</v>
      </c>
      <c r="H173" s="39" t="e">
        <f t="shared" si="41"/>
        <v>#REF!</v>
      </c>
      <c r="I173" s="39" t="e">
        <f t="shared" si="41"/>
        <v>#REF!</v>
      </c>
      <c r="J173" s="39" t="e">
        <f t="shared" si="41"/>
        <v>#REF!</v>
      </c>
      <c r="K173" s="39" t="e">
        <f t="shared" si="41"/>
        <v>#REF!</v>
      </c>
      <c r="L173" s="50">
        <f t="shared" si="27"/>
        <v>329</v>
      </c>
      <c r="M173" s="87">
        <f>M174</f>
        <v>329</v>
      </c>
      <c r="N173" s="50" t="e">
        <f>#REF!+#REF!+#REF!+M173</f>
        <v>#REF!</v>
      </c>
      <c r="O173" s="50" t="e">
        <f t="shared" si="40"/>
        <v>#REF!</v>
      </c>
    </row>
    <row r="174" spans="1:15" ht="13.5" customHeight="1">
      <c r="A174" s="24"/>
      <c r="B174" s="19" t="s">
        <v>5</v>
      </c>
      <c r="C174" s="12"/>
      <c r="D174" s="39" t="e">
        <f>#REF!</f>
        <v>#REF!</v>
      </c>
      <c r="E174" s="39" t="e">
        <f>#REF!</f>
        <v>#REF!</v>
      </c>
      <c r="F174" s="39" t="e">
        <f>#REF!</f>
        <v>#REF!</v>
      </c>
      <c r="G174" s="39" t="e">
        <f>#REF!</f>
        <v>#REF!</v>
      </c>
      <c r="H174" s="39" t="e">
        <f>#REF!</f>
        <v>#REF!</v>
      </c>
      <c r="I174" s="39" t="e">
        <f>#REF!</f>
        <v>#REF!</v>
      </c>
      <c r="J174" s="39" t="e">
        <f>#REF!</f>
        <v>#REF!</v>
      </c>
      <c r="K174" s="39" t="e">
        <f>#REF!</f>
        <v>#REF!</v>
      </c>
      <c r="L174" s="50">
        <f t="shared" si="27"/>
        <v>329</v>
      </c>
      <c r="M174" s="87">
        <f>M175+M176+M177</f>
        <v>329</v>
      </c>
      <c r="N174" s="50" t="e">
        <f>#REF!+#REF!+#REF!+M174</f>
        <v>#REF!</v>
      </c>
      <c r="O174" s="50" t="e">
        <f t="shared" si="40"/>
        <v>#REF!</v>
      </c>
    </row>
    <row r="175" spans="1:15" ht="15" hidden="1">
      <c r="A175" s="24"/>
      <c r="B175" s="23" t="s">
        <v>106</v>
      </c>
      <c r="C175" s="12">
        <v>10</v>
      </c>
      <c r="D175" s="36">
        <v>8937</v>
      </c>
      <c r="E175" s="68">
        <v>9601</v>
      </c>
      <c r="F175" s="36">
        <v>14500</v>
      </c>
      <c r="G175" s="36">
        <v>11500</v>
      </c>
      <c r="H175" s="36">
        <v>14500</v>
      </c>
      <c r="I175" s="68">
        <v>12460</v>
      </c>
      <c r="J175" s="68">
        <v>10000</v>
      </c>
      <c r="K175" s="68">
        <v>12270</v>
      </c>
      <c r="L175" s="50">
        <f t="shared" si="27"/>
        <v>0</v>
      </c>
      <c r="M175" s="85"/>
      <c r="N175" s="50" t="e">
        <f>#REF!+#REF!+#REF!+M175</f>
        <v>#REF!</v>
      </c>
      <c r="O175" s="50" t="e">
        <f t="shared" si="40"/>
        <v>#REF!</v>
      </c>
    </row>
    <row r="176" spans="1:15" ht="14.25" customHeight="1">
      <c r="A176" s="24"/>
      <c r="B176" s="23" t="s">
        <v>107</v>
      </c>
      <c r="C176" s="12">
        <v>20</v>
      </c>
      <c r="D176" s="36">
        <v>2377</v>
      </c>
      <c r="E176" s="68">
        <v>2305</v>
      </c>
      <c r="F176" s="36">
        <v>2514.5</v>
      </c>
      <c r="G176" s="36">
        <v>2500</v>
      </c>
      <c r="H176" s="36">
        <v>2514.5</v>
      </c>
      <c r="I176" s="68">
        <v>2950</v>
      </c>
      <c r="J176" s="68">
        <v>2300</v>
      </c>
      <c r="K176" s="68">
        <v>2950</v>
      </c>
      <c r="L176" s="50">
        <f t="shared" si="27"/>
        <v>395.74</v>
      </c>
      <c r="M176" s="85">
        <f>66.74+329</f>
        <v>395.74</v>
      </c>
      <c r="N176" s="50" t="e">
        <f>#REF!+#REF!+#REF!+M176</f>
        <v>#REF!</v>
      </c>
      <c r="O176" s="50" t="e">
        <f t="shared" si="40"/>
        <v>#REF!</v>
      </c>
    </row>
    <row r="177" spans="1:15" ht="25.5" customHeight="1">
      <c r="A177" s="24"/>
      <c r="B177" s="22" t="s">
        <v>122</v>
      </c>
      <c r="C177" s="12" t="s">
        <v>22</v>
      </c>
      <c r="D177" s="36"/>
      <c r="E177" s="68"/>
      <c r="F177" s="36"/>
      <c r="G177" s="36"/>
      <c r="H177" s="36"/>
      <c r="I177" s="68"/>
      <c r="J177" s="68"/>
      <c r="K177" s="68"/>
      <c r="L177" s="50">
        <f t="shared" si="27"/>
        <v>-66.739999999999995</v>
      </c>
      <c r="M177" s="85">
        <v>-66.739999999999995</v>
      </c>
      <c r="N177" s="50" t="e">
        <f>#REF!+#REF!+#REF!+M177</f>
        <v>#REF!</v>
      </c>
      <c r="O177" s="50" t="e">
        <f t="shared" si="40"/>
        <v>#REF!</v>
      </c>
    </row>
    <row r="178" spans="1:15" ht="1.5" hidden="1" customHeight="1">
      <c r="A178" s="24"/>
      <c r="B178" s="20" t="s">
        <v>10</v>
      </c>
      <c r="C178" s="12"/>
      <c r="D178" s="37">
        <f t="shared" ref="D178:K178" si="42">D179</f>
        <v>142</v>
      </c>
      <c r="E178" s="37">
        <f t="shared" si="42"/>
        <v>4</v>
      </c>
      <c r="F178" s="37">
        <f t="shared" si="42"/>
        <v>4.5</v>
      </c>
      <c r="G178" s="37">
        <f t="shared" si="42"/>
        <v>0</v>
      </c>
      <c r="H178" s="37">
        <f t="shared" si="42"/>
        <v>4.5</v>
      </c>
      <c r="I178" s="37">
        <f t="shared" si="42"/>
        <v>0</v>
      </c>
      <c r="J178" s="37">
        <f t="shared" si="42"/>
        <v>0</v>
      </c>
      <c r="K178" s="37">
        <f t="shared" si="42"/>
        <v>0</v>
      </c>
      <c r="L178" s="50">
        <f t="shared" si="27"/>
        <v>0</v>
      </c>
      <c r="M178" s="63"/>
      <c r="N178" s="50" t="e">
        <f>#REF!+#REF!+#REF!+M178</f>
        <v>#REF!</v>
      </c>
      <c r="O178" s="50" t="e">
        <f t="shared" si="40"/>
        <v>#REF!</v>
      </c>
    </row>
    <row r="179" spans="1:15" ht="21" hidden="1" customHeight="1">
      <c r="A179" s="24"/>
      <c r="B179" s="23" t="s">
        <v>18</v>
      </c>
      <c r="C179" s="12">
        <v>70</v>
      </c>
      <c r="D179" s="36">
        <v>142</v>
      </c>
      <c r="E179" s="68">
        <v>4</v>
      </c>
      <c r="F179" s="36">
        <v>4.5</v>
      </c>
      <c r="G179" s="36"/>
      <c r="H179" s="36">
        <v>4.5</v>
      </c>
      <c r="I179" s="68"/>
      <c r="J179" s="68"/>
      <c r="K179" s="68"/>
      <c r="L179" s="50">
        <f t="shared" si="27"/>
        <v>0</v>
      </c>
      <c r="M179" s="112"/>
      <c r="N179" s="50" t="e">
        <f>#REF!+#REF!+#REF!+M179</f>
        <v>#REF!</v>
      </c>
      <c r="O179" s="50" t="e">
        <f t="shared" si="40"/>
        <v>#REF!</v>
      </c>
    </row>
    <row r="180" spans="1:15" ht="30" hidden="1" customHeight="1">
      <c r="A180" s="24"/>
      <c r="B180" s="27" t="s">
        <v>44</v>
      </c>
      <c r="C180" s="44" t="s">
        <v>43</v>
      </c>
      <c r="D180" s="39" t="e">
        <f t="shared" ref="D180:K180" si="43">D181+D185</f>
        <v>#REF!</v>
      </c>
      <c r="E180" s="39" t="e">
        <f t="shared" si="43"/>
        <v>#REF!</v>
      </c>
      <c r="F180" s="39" t="e">
        <f t="shared" si="43"/>
        <v>#REF!</v>
      </c>
      <c r="G180" s="39" t="e">
        <f t="shared" si="43"/>
        <v>#REF!</v>
      </c>
      <c r="H180" s="39" t="e">
        <f t="shared" si="43"/>
        <v>#REF!</v>
      </c>
      <c r="I180" s="39" t="e">
        <f t="shared" si="43"/>
        <v>#REF!</v>
      </c>
      <c r="J180" s="39" t="e">
        <f t="shared" si="43"/>
        <v>#REF!</v>
      </c>
      <c r="K180" s="39" t="e">
        <f t="shared" si="43"/>
        <v>#REF!</v>
      </c>
      <c r="L180" s="50">
        <f t="shared" si="27"/>
        <v>0</v>
      </c>
      <c r="M180" s="87">
        <f>M181</f>
        <v>0</v>
      </c>
      <c r="N180" s="50" t="e">
        <f>#REF!+#REF!+#REF!+M180</f>
        <v>#REF!</v>
      </c>
      <c r="O180" s="50" t="e">
        <f t="shared" si="40"/>
        <v>#REF!</v>
      </c>
    </row>
    <row r="181" spans="1:15" ht="13.5" hidden="1" customHeight="1">
      <c r="A181" s="24"/>
      <c r="B181" s="19" t="s">
        <v>5</v>
      </c>
      <c r="C181" s="12"/>
      <c r="D181" s="37" t="e">
        <f>#REF!</f>
        <v>#REF!</v>
      </c>
      <c r="E181" s="37" t="e">
        <f>#REF!</f>
        <v>#REF!</v>
      </c>
      <c r="F181" s="37" t="e">
        <f>#REF!</f>
        <v>#REF!</v>
      </c>
      <c r="G181" s="37" t="e">
        <f>#REF!</f>
        <v>#REF!</v>
      </c>
      <c r="H181" s="37" t="e">
        <f>#REF!</f>
        <v>#REF!</v>
      </c>
      <c r="I181" s="37" t="e">
        <f>#REF!</f>
        <v>#REF!</v>
      </c>
      <c r="J181" s="37" t="e">
        <f>#REF!</f>
        <v>#REF!</v>
      </c>
      <c r="K181" s="37" t="e">
        <f>#REF!</f>
        <v>#REF!</v>
      </c>
      <c r="L181" s="50">
        <f t="shared" si="27"/>
        <v>0</v>
      </c>
      <c r="M181" s="63">
        <f>M182+M183+M184</f>
        <v>0</v>
      </c>
      <c r="N181" s="50" t="e">
        <f>#REF!+#REF!+#REF!+M181</f>
        <v>#REF!</v>
      </c>
      <c r="O181" s="50" t="e">
        <f t="shared" si="40"/>
        <v>#REF!</v>
      </c>
    </row>
    <row r="182" spans="1:15" ht="0.75" hidden="1" customHeight="1">
      <c r="A182" s="24"/>
      <c r="B182" s="23" t="s">
        <v>106</v>
      </c>
      <c r="C182" s="12">
        <v>10</v>
      </c>
      <c r="D182" s="36">
        <v>450</v>
      </c>
      <c r="E182" s="68">
        <v>493</v>
      </c>
      <c r="F182" s="36">
        <v>600</v>
      </c>
      <c r="G182" s="36">
        <v>600</v>
      </c>
      <c r="H182" s="36">
        <v>600</v>
      </c>
      <c r="I182" s="68">
        <v>650</v>
      </c>
      <c r="J182" s="68">
        <v>500</v>
      </c>
      <c r="K182" s="68">
        <v>555</v>
      </c>
      <c r="L182" s="50">
        <f t="shared" si="27"/>
        <v>0</v>
      </c>
      <c r="M182" s="85"/>
      <c r="N182" s="50" t="e">
        <f>#REF!+#REF!+#REF!+M182</f>
        <v>#REF!</v>
      </c>
      <c r="O182" s="50" t="e">
        <f t="shared" si="40"/>
        <v>#REF!</v>
      </c>
    </row>
    <row r="183" spans="1:15" ht="14.25" hidden="1" customHeight="1">
      <c r="A183" s="24"/>
      <c r="B183" s="23" t="s">
        <v>107</v>
      </c>
      <c r="C183" s="12">
        <v>20</v>
      </c>
      <c r="D183" s="36">
        <v>122</v>
      </c>
      <c r="E183" s="68">
        <v>121</v>
      </c>
      <c r="F183" s="36">
        <v>151</v>
      </c>
      <c r="G183" s="36">
        <v>150</v>
      </c>
      <c r="H183" s="36">
        <v>151</v>
      </c>
      <c r="I183" s="68">
        <v>170</v>
      </c>
      <c r="J183" s="68">
        <v>120</v>
      </c>
      <c r="K183" s="68">
        <v>170</v>
      </c>
      <c r="L183" s="50">
        <f t="shared" si="27"/>
        <v>0</v>
      </c>
      <c r="M183" s="85"/>
      <c r="N183" s="50" t="e">
        <f>#REF!+#REF!+#REF!+M183</f>
        <v>#REF!</v>
      </c>
      <c r="O183" s="50" t="e">
        <f t="shared" si="40"/>
        <v>#REF!</v>
      </c>
    </row>
    <row r="184" spans="1:15" ht="14.25" hidden="1" customHeight="1">
      <c r="A184" s="24"/>
      <c r="B184" s="22" t="s">
        <v>122</v>
      </c>
      <c r="C184" s="12" t="s">
        <v>22</v>
      </c>
      <c r="D184" s="36"/>
      <c r="E184" s="68"/>
      <c r="F184" s="36"/>
      <c r="G184" s="36"/>
      <c r="H184" s="36"/>
      <c r="I184" s="68"/>
      <c r="J184" s="68"/>
      <c r="K184" s="68"/>
      <c r="L184" s="50">
        <f t="shared" si="27"/>
        <v>0</v>
      </c>
      <c r="M184" s="85"/>
      <c r="N184" s="50"/>
      <c r="O184" s="50"/>
    </row>
    <row r="185" spans="1:15" ht="13.5" hidden="1" customHeight="1">
      <c r="A185" s="24"/>
      <c r="B185" s="20" t="s">
        <v>10</v>
      </c>
      <c r="C185" s="12"/>
      <c r="D185" s="37">
        <f t="shared" ref="D185:K185" si="44">D186</f>
        <v>23</v>
      </c>
      <c r="E185" s="37">
        <f t="shared" si="44"/>
        <v>0</v>
      </c>
      <c r="F185" s="37">
        <f t="shared" si="44"/>
        <v>0</v>
      </c>
      <c r="G185" s="37">
        <f t="shared" si="44"/>
        <v>0</v>
      </c>
      <c r="H185" s="37">
        <f t="shared" si="44"/>
        <v>0</v>
      </c>
      <c r="I185" s="37">
        <f t="shared" si="44"/>
        <v>0</v>
      </c>
      <c r="J185" s="37">
        <f t="shared" si="44"/>
        <v>0</v>
      </c>
      <c r="K185" s="37">
        <f t="shared" si="44"/>
        <v>0</v>
      </c>
      <c r="L185" s="50">
        <f t="shared" si="27"/>
        <v>0</v>
      </c>
      <c r="M185" s="63"/>
      <c r="N185" s="50" t="e">
        <f>#REF!+#REF!+#REF!+M185</f>
        <v>#REF!</v>
      </c>
      <c r="O185" s="50" t="e">
        <f t="shared" ref="O185:O190" si="45">L185-N185</f>
        <v>#REF!</v>
      </c>
    </row>
    <row r="186" spans="1:15" ht="13.5" hidden="1" customHeight="1">
      <c r="A186" s="24"/>
      <c r="B186" s="23" t="s">
        <v>18</v>
      </c>
      <c r="C186" s="12">
        <v>70</v>
      </c>
      <c r="D186" s="36">
        <v>23</v>
      </c>
      <c r="E186" s="68"/>
      <c r="F186" s="36"/>
      <c r="G186" s="36"/>
      <c r="H186" s="36"/>
      <c r="I186" s="68"/>
      <c r="J186" s="68"/>
      <c r="K186" s="68"/>
      <c r="L186" s="50">
        <f t="shared" si="27"/>
        <v>0</v>
      </c>
      <c r="M186" s="112"/>
      <c r="N186" s="50" t="e">
        <f>#REF!+#REF!+#REF!+M186</f>
        <v>#REF!</v>
      </c>
      <c r="O186" s="50" t="e">
        <f t="shared" si="45"/>
        <v>#REF!</v>
      </c>
    </row>
    <row r="187" spans="1:15" ht="44.25" customHeight="1">
      <c r="A187" s="24"/>
      <c r="B187" s="27" t="s">
        <v>171</v>
      </c>
      <c r="C187" s="44" t="s">
        <v>43</v>
      </c>
      <c r="D187" s="39" t="e">
        <f t="shared" ref="D187:K187" si="46">D188+D192</f>
        <v>#REF!</v>
      </c>
      <c r="E187" s="39" t="e">
        <f t="shared" si="46"/>
        <v>#REF!</v>
      </c>
      <c r="F187" s="39" t="e">
        <f t="shared" si="46"/>
        <v>#REF!</v>
      </c>
      <c r="G187" s="39" t="e">
        <f t="shared" si="46"/>
        <v>#REF!</v>
      </c>
      <c r="H187" s="39" t="e">
        <f t="shared" si="46"/>
        <v>#REF!</v>
      </c>
      <c r="I187" s="39" t="e">
        <f t="shared" si="46"/>
        <v>#REF!</v>
      </c>
      <c r="J187" s="39" t="e">
        <f t="shared" si="46"/>
        <v>#REF!</v>
      </c>
      <c r="K187" s="39" t="e">
        <f t="shared" si="46"/>
        <v>#REF!</v>
      </c>
      <c r="L187" s="50">
        <f t="shared" si="27"/>
        <v>85</v>
      </c>
      <c r="M187" s="87">
        <f>M188</f>
        <v>85</v>
      </c>
      <c r="N187" s="50" t="e">
        <f>#REF!+#REF!+#REF!+M187</f>
        <v>#REF!</v>
      </c>
      <c r="O187" s="50" t="e">
        <f t="shared" si="45"/>
        <v>#REF!</v>
      </c>
    </row>
    <row r="188" spans="1:15" ht="13.5" customHeight="1">
      <c r="A188" s="24"/>
      <c r="B188" s="19" t="s">
        <v>5</v>
      </c>
      <c r="C188" s="12"/>
      <c r="D188" s="37" t="e">
        <f>#REF!</f>
        <v>#REF!</v>
      </c>
      <c r="E188" s="37" t="e">
        <f>#REF!</f>
        <v>#REF!</v>
      </c>
      <c r="F188" s="37" t="e">
        <f>#REF!</f>
        <v>#REF!</v>
      </c>
      <c r="G188" s="37" t="e">
        <f>#REF!</f>
        <v>#REF!</v>
      </c>
      <c r="H188" s="37" t="e">
        <f>#REF!</f>
        <v>#REF!</v>
      </c>
      <c r="I188" s="37" t="e">
        <f>#REF!</f>
        <v>#REF!</v>
      </c>
      <c r="J188" s="37" t="e">
        <f>#REF!</f>
        <v>#REF!</v>
      </c>
      <c r="K188" s="37" t="e">
        <f>#REF!</f>
        <v>#REF!</v>
      </c>
      <c r="L188" s="50">
        <f t="shared" si="27"/>
        <v>85</v>
      </c>
      <c r="M188" s="63">
        <f>M189+M190+M191</f>
        <v>85</v>
      </c>
      <c r="N188" s="50" t="e">
        <f>#REF!+#REF!+#REF!+M188</f>
        <v>#REF!</v>
      </c>
      <c r="O188" s="50" t="e">
        <f t="shared" si="45"/>
        <v>#REF!</v>
      </c>
    </row>
    <row r="189" spans="1:15" ht="0.75" customHeight="1">
      <c r="A189" s="24"/>
      <c r="B189" s="23" t="s">
        <v>106</v>
      </c>
      <c r="C189" s="12">
        <v>10</v>
      </c>
      <c r="D189" s="36">
        <v>3252</v>
      </c>
      <c r="E189" s="68">
        <v>3439</v>
      </c>
      <c r="F189" s="36">
        <v>3850</v>
      </c>
      <c r="G189" s="36">
        <v>3850</v>
      </c>
      <c r="H189" s="36">
        <v>3850</v>
      </c>
      <c r="I189" s="68">
        <v>3996</v>
      </c>
      <c r="J189" s="68">
        <v>3500</v>
      </c>
      <c r="K189" s="68">
        <v>3800</v>
      </c>
      <c r="L189" s="50">
        <f t="shared" si="27"/>
        <v>0</v>
      </c>
      <c r="M189" s="85"/>
      <c r="N189" s="50" t="e">
        <f>#REF!+#REF!+#REF!+M189</f>
        <v>#REF!</v>
      </c>
      <c r="O189" s="50" t="e">
        <f t="shared" si="45"/>
        <v>#REF!</v>
      </c>
    </row>
    <row r="190" spans="1:15" ht="18" customHeight="1">
      <c r="A190" s="24"/>
      <c r="B190" s="23" t="s">
        <v>107</v>
      </c>
      <c r="C190" s="12">
        <v>20</v>
      </c>
      <c r="D190" s="36">
        <v>762</v>
      </c>
      <c r="E190" s="68">
        <v>780</v>
      </c>
      <c r="F190" s="36">
        <v>886.4</v>
      </c>
      <c r="G190" s="36">
        <v>850</v>
      </c>
      <c r="H190" s="36">
        <v>886.4</v>
      </c>
      <c r="I190" s="68">
        <v>920</v>
      </c>
      <c r="J190" s="68">
        <v>750</v>
      </c>
      <c r="K190" s="68">
        <v>920</v>
      </c>
      <c r="L190" s="50">
        <f t="shared" si="27"/>
        <v>86.32</v>
      </c>
      <c r="M190" s="85">
        <f>1.32+85</f>
        <v>86.32</v>
      </c>
      <c r="N190" s="50" t="e">
        <f>#REF!+#REF!+#REF!+M190</f>
        <v>#REF!</v>
      </c>
      <c r="O190" s="50" t="e">
        <f t="shared" si="45"/>
        <v>#REF!</v>
      </c>
    </row>
    <row r="191" spans="1:15" ht="25.5" customHeight="1">
      <c r="A191" s="24"/>
      <c r="B191" s="22" t="s">
        <v>97</v>
      </c>
      <c r="C191" s="12" t="s">
        <v>22</v>
      </c>
      <c r="D191" s="36"/>
      <c r="E191" s="68"/>
      <c r="F191" s="36"/>
      <c r="G191" s="36"/>
      <c r="H191" s="36"/>
      <c r="I191" s="68"/>
      <c r="J191" s="68"/>
      <c r="K191" s="68"/>
      <c r="L191" s="50">
        <f t="shared" si="27"/>
        <v>-1.32</v>
      </c>
      <c r="M191" s="85">
        <v>-1.32</v>
      </c>
      <c r="N191" s="50"/>
      <c r="O191" s="50"/>
    </row>
    <row r="192" spans="1:15" ht="12.75" hidden="1" customHeight="1">
      <c r="A192" s="24"/>
      <c r="B192" s="20" t="s">
        <v>10</v>
      </c>
      <c r="C192" s="12"/>
      <c r="D192" s="37">
        <f t="shared" ref="D192:K192" si="47">D193</f>
        <v>77</v>
      </c>
      <c r="E192" s="37">
        <f t="shared" si="47"/>
        <v>35</v>
      </c>
      <c r="F192" s="37">
        <f t="shared" si="47"/>
        <v>35.6</v>
      </c>
      <c r="G192" s="37">
        <f t="shared" si="47"/>
        <v>28</v>
      </c>
      <c r="H192" s="37">
        <f t="shared" si="47"/>
        <v>35.6</v>
      </c>
      <c r="I192" s="37">
        <f t="shared" si="47"/>
        <v>0</v>
      </c>
      <c r="J192" s="37">
        <f t="shared" si="47"/>
        <v>0</v>
      </c>
      <c r="K192" s="37">
        <f t="shared" si="47"/>
        <v>0</v>
      </c>
      <c r="L192" s="50">
        <f t="shared" si="27"/>
        <v>0</v>
      </c>
      <c r="M192" s="63"/>
      <c r="N192" s="50" t="e">
        <f>#REF!+#REF!+#REF!+M192</f>
        <v>#REF!</v>
      </c>
      <c r="O192" s="50" t="e">
        <f t="shared" ref="O192:O197" si="48">L192-N192</f>
        <v>#REF!</v>
      </c>
    </row>
    <row r="193" spans="1:15" ht="12.75" hidden="1" customHeight="1">
      <c r="A193" s="24"/>
      <c r="B193" s="23" t="s">
        <v>18</v>
      </c>
      <c r="C193" s="12">
        <v>70</v>
      </c>
      <c r="D193" s="36">
        <v>77</v>
      </c>
      <c r="E193" s="68">
        <v>35</v>
      </c>
      <c r="F193" s="36">
        <v>35.6</v>
      </c>
      <c r="G193" s="36">
        <v>28</v>
      </c>
      <c r="H193" s="36">
        <v>35.6</v>
      </c>
      <c r="I193" s="68">
        <v>0</v>
      </c>
      <c r="J193" s="68"/>
      <c r="K193" s="68">
        <v>0</v>
      </c>
      <c r="L193" s="50">
        <f t="shared" si="27"/>
        <v>0</v>
      </c>
      <c r="M193" s="112"/>
      <c r="N193" s="50" t="e">
        <f>#REF!+#REF!+#REF!+M193</f>
        <v>#REF!</v>
      </c>
      <c r="O193" s="50" t="e">
        <f t="shared" si="48"/>
        <v>#REF!</v>
      </c>
    </row>
    <row r="194" spans="1:15" ht="33" customHeight="1">
      <c r="A194" s="24"/>
      <c r="B194" s="27" t="s">
        <v>45</v>
      </c>
      <c r="C194" s="12" t="s">
        <v>46</v>
      </c>
      <c r="D194" s="39" t="e">
        <f t="shared" ref="D194:K194" si="49">D195+D199</f>
        <v>#REF!</v>
      </c>
      <c r="E194" s="39" t="e">
        <f t="shared" si="49"/>
        <v>#REF!</v>
      </c>
      <c r="F194" s="39" t="e">
        <f t="shared" si="49"/>
        <v>#REF!</v>
      </c>
      <c r="G194" s="39" t="e">
        <f t="shared" si="49"/>
        <v>#REF!</v>
      </c>
      <c r="H194" s="39" t="e">
        <f t="shared" si="49"/>
        <v>#REF!</v>
      </c>
      <c r="I194" s="39" t="e">
        <f t="shared" si="49"/>
        <v>#REF!</v>
      </c>
      <c r="J194" s="39" t="e">
        <f t="shared" si="49"/>
        <v>#REF!</v>
      </c>
      <c r="K194" s="39" t="e">
        <f t="shared" si="49"/>
        <v>#REF!</v>
      </c>
      <c r="L194" s="50">
        <f t="shared" si="27"/>
        <v>141</v>
      </c>
      <c r="M194" s="87">
        <f>M195</f>
        <v>141</v>
      </c>
      <c r="N194" s="50" t="e">
        <f>#REF!+#REF!+#REF!+M194</f>
        <v>#REF!</v>
      </c>
      <c r="O194" s="50" t="e">
        <f t="shared" si="48"/>
        <v>#REF!</v>
      </c>
    </row>
    <row r="195" spans="1:15" ht="14.25">
      <c r="A195" s="24"/>
      <c r="B195" s="19" t="s">
        <v>5</v>
      </c>
      <c r="C195" s="12"/>
      <c r="D195" s="39" t="e">
        <f>#REF!</f>
        <v>#REF!</v>
      </c>
      <c r="E195" s="39" t="e">
        <f>#REF!</f>
        <v>#REF!</v>
      </c>
      <c r="F195" s="39" t="e">
        <f>#REF!</f>
        <v>#REF!</v>
      </c>
      <c r="G195" s="39" t="e">
        <f>#REF!</f>
        <v>#REF!</v>
      </c>
      <c r="H195" s="39" t="e">
        <f>#REF!</f>
        <v>#REF!</v>
      </c>
      <c r="I195" s="39" t="e">
        <f>#REF!</f>
        <v>#REF!</v>
      </c>
      <c r="J195" s="39" t="e">
        <f>#REF!</f>
        <v>#REF!</v>
      </c>
      <c r="K195" s="39" t="e">
        <f>#REF!</f>
        <v>#REF!</v>
      </c>
      <c r="L195" s="50">
        <f t="shared" si="27"/>
        <v>141</v>
      </c>
      <c r="M195" s="87">
        <f>M196+M197+M198</f>
        <v>141</v>
      </c>
      <c r="N195" s="50" t="e">
        <f>#REF!+#REF!+#REF!+M195</f>
        <v>#REF!</v>
      </c>
      <c r="O195" s="50" t="e">
        <f t="shared" si="48"/>
        <v>#REF!</v>
      </c>
    </row>
    <row r="196" spans="1:15" ht="0.75" customHeight="1">
      <c r="A196" s="24"/>
      <c r="B196" s="23" t="s">
        <v>106</v>
      </c>
      <c r="C196" s="12">
        <v>10</v>
      </c>
      <c r="D196" s="36">
        <v>4231</v>
      </c>
      <c r="E196" s="68">
        <v>4473</v>
      </c>
      <c r="F196" s="36">
        <v>5400</v>
      </c>
      <c r="G196" s="36">
        <v>5400</v>
      </c>
      <c r="H196" s="36">
        <v>5400</v>
      </c>
      <c r="I196" s="68">
        <v>5400</v>
      </c>
      <c r="J196" s="68">
        <v>4500</v>
      </c>
      <c r="K196" s="68">
        <v>5310</v>
      </c>
      <c r="L196" s="50">
        <f t="shared" si="27"/>
        <v>0</v>
      </c>
      <c r="M196" s="85"/>
      <c r="N196" s="50" t="e">
        <f>#REF!+#REF!+#REF!+M196</f>
        <v>#REF!</v>
      </c>
      <c r="O196" s="50" t="e">
        <f t="shared" si="48"/>
        <v>#REF!</v>
      </c>
    </row>
    <row r="197" spans="1:15" ht="17.25" customHeight="1">
      <c r="A197" s="24"/>
      <c r="B197" s="23" t="s">
        <v>107</v>
      </c>
      <c r="C197" s="12">
        <v>20</v>
      </c>
      <c r="D197" s="36">
        <v>833</v>
      </c>
      <c r="E197" s="68">
        <v>812</v>
      </c>
      <c r="F197" s="36">
        <v>1030</v>
      </c>
      <c r="G197" s="36">
        <v>1000</v>
      </c>
      <c r="H197" s="36">
        <v>1030</v>
      </c>
      <c r="I197" s="68">
        <v>1115</v>
      </c>
      <c r="J197" s="68">
        <v>800</v>
      </c>
      <c r="K197" s="68">
        <v>1115</v>
      </c>
      <c r="L197" s="50">
        <f t="shared" si="27"/>
        <v>145.86000000000001</v>
      </c>
      <c r="M197" s="85">
        <f>4.86+140.65+0.35</f>
        <v>145.86000000000001</v>
      </c>
      <c r="N197" s="50" t="e">
        <f>#REF!+#REF!+#REF!+M197</f>
        <v>#REF!</v>
      </c>
      <c r="O197" s="50" t="e">
        <f t="shared" si="48"/>
        <v>#REF!</v>
      </c>
    </row>
    <row r="198" spans="1:15" ht="30.75" customHeight="1">
      <c r="A198" s="24"/>
      <c r="B198" s="22" t="s">
        <v>9</v>
      </c>
      <c r="C198" s="12" t="s">
        <v>22</v>
      </c>
      <c r="D198" s="36"/>
      <c r="E198" s="68"/>
      <c r="F198" s="36"/>
      <c r="G198" s="36"/>
      <c r="H198" s="36"/>
      <c r="I198" s="68"/>
      <c r="J198" s="68"/>
      <c r="K198" s="68"/>
      <c r="L198" s="50">
        <f t="shared" si="27"/>
        <v>-4.8600000000000003</v>
      </c>
      <c r="M198" s="85">
        <v>-4.8600000000000003</v>
      </c>
      <c r="N198" s="50"/>
      <c r="O198" s="50"/>
    </row>
    <row r="199" spans="1:15" ht="0.75" customHeight="1">
      <c r="A199" s="24"/>
      <c r="B199" s="20" t="s">
        <v>10</v>
      </c>
      <c r="C199" s="12"/>
      <c r="D199" s="37">
        <f t="shared" ref="D199:K199" si="50">D200</f>
        <v>176</v>
      </c>
      <c r="E199" s="37">
        <f t="shared" si="50"/>
        <v>6</v>
      </c>
      <c r="F199" s="37">
        <f t="shared" si="50"/>
        <v>6</v>
      </c>
      <c r="G199" s="37">
        <f t="shared" si="50"/>
        <v>6</v>
      </c>
      <c r="H199" s="37">
        <f t="shared" si="50"/>
        <v>6</v>
      </c>
      <c r="I199" s="37">
        <f t="shared" si="50"/>
        <v>61</v>
      </c>
      <c r="J199" s="37">
        <f t="shared" si="50"/>
        <v>0</v>
      </c>
      <c r="K199" s="37">
        <f t="shared" si="50"/>
        <v>61</v>
      </c>
      <c r="L199" s="50">
        <f t="shared" si="27"/>
        <v>0</v>
      </c>
      <c r="M199" s="63"/>
      <c r="N199" s="50" t="e">
        <f>#REF!+#REF!+#REF!+M199</f>
        <v>#REF!</v>
      </c>
      <c r="O199" s="50" t="e">
        <f t="shared" ref="O199:O224" si="51">L199-N199</f>
        <v>#REF!</v>
      </c>
    </row>
    <row r="200" spans="1:15" ht="15" hidden="1" customHeight="1">
      <c r="A200" s="24"/>
      <c r="B200" s="23" t="s">
        <v>18</v>
      </c>
      <c r="C200" s="12">
        <v>70</v>
      </c>
      <c r="D200" s="36">
        <v>176</v>
      </c>
      <c r="E200" s="68">
        <v>6</v>
      </c>
      <c r="F200" s="36">
        <v>6</v>
      </c>
      <c r="G200" s="36">
        <v>6</v>
      </c>
      <c r="H200" s="36">
        <v>6</v>
      </c>
      <c r="I200" s="68">
        <v>61</v>
      </c>
      <c r="J200" s="68"/>
      <c r="K200" s="68">
        <v>61</v>
      </c>
      <c r="L200" s="50">
        <f t="shared" si="27"/>
        <v>0</v>
      </c>
      <c r="M200" s="112"/>
      <c r="N200" s="50" t="e">
        <f>#REF!+#REF!+#REF!+M200</f>
        <v>#REF!</v>
      </c>
      <c r="O200" s="50" t="e">
        <f t="shared" si="51"/>
        <v>#REF!</v>
      </c>
    </row>
    <row r="201" spans="1:15" ht="15" hidden="1" customHeight="1">
      <c r="A201" s="24"/>
      <c r="B201" s="20" t="s">
        <v>47</v>
      </c>
      <c r="C201" s="12" t="s">
        <v>48</v>
      </c>
      <c r="D201" s="40"/>
      <c r="E201" s="68"/>
      <c r="F201" s="40"/>
      <c r="G201" s="40"/>
      <c r="H201" s="40"/>
      <c r="I201" s="68"/>
      <c r="J201" s="68"/>
      <c r="K201" s="68"/>
      <c r="L201" s="50">
        <f t="shared" si="27"/>
        <v>0</v>
      </c>
      <c r="M201" s="112"/>
      <c r="N201" s="50" t="e">
        <f>#REF!+#REF!+#REF!+M201</f>
        <v>#REF!</v>
      </c>
      <c r="O201" s="50" t="e">
        <f t="shared" si="51"/>
        <v>#REF!</v>
      </c>
    </row>
    <row r="202" spans="1:15" ht="12.75" hidden="1" customHeight="1">
      <c r="A202" s="24"/>
      <c r="B202" s="19" t="s">
        <v>5</v>
      </c>
      <c r="C202" s="12"/>
      <c r="D202" s="40"/>
      <c r="E202" s="68"/>
      <c r="F202" s="40"/>
      <c r="G202" s="40"/>
      <c r="H202" s="40"/>
      <c r="I202" s="68"/>
      <c r="J202" s="68"/>
      <c r="K202" s="68"/>
      <c r="L202" s="50">
        <f t="shared" si="27"/>
        <v>0</v>
      </c>
      <c r="M202" s="112"/>
      <c r="N202" s="50" t="e">
        <f>#REF!+#REF!+#REF!+M202</f>
        <v>#REF!</v>
      </c>
      <c r="O202" s="50" t="e">
        <f t="shared" si="51"/>
        <v>#REF!</v>
      </c>
    </row>
    <row r="203" spans="1:15" ht="12.75" hidden="1" customHeight="1">
      <c r="A203" s="24"/>
      <c r="B203" s="23" t="s">
        <v>6</v>
      </c>
      <c r="C203" s="12">
        <v>1</v>
      </c>
      <c r="D203" s="36"/>
      <c r="E203" s="68"/>
      <c r="F203" s="36"/>
      <c r="G203" s="36"/>
      <c r="H203" s="36"/>
      <c r="I203" s="68"/>
      <c r="J203" s="68"/>
      <c r="K203" s="68"/>
      <c r="L203" s="50">
        <f t="shared" si="27"/>
        <v>0</v>
      </c>
      <c r="M203" s="112"/>
      <c r="N203" s="50" t="e">
        <f>#REF!+#REF!+#REF!+M203</f>
        <v>#REF!</v>
      </c>
      <c r="O203" s="50" t="e">
        <f t="shared" si="51"/>
        <v>#REF!</v>
      </c>
    </row>
    <row r="204" spans="1:15" ht="12.75" hidden="1" customHeight="1">
      <c r="A204" s="24"/>
      <c r="B204" s="23" t="s">
        <v>7</v>
      </c>
      <c r="C204" s="12">
        <v>10</v>
      </c>
      <c r="D204" s="36"/>
      <c r="E204" s="68"/>
      <c r="F204" s="36"/>
      <c r="G204" s="36"/>
      <c r="H204" s="36"/>
      <c r="I204" s="68"/>
      <c r="J204" s="68"/>
      <c r="K204" s="68"/>
      <c r="L204" s="50">
        <f t="shared" si="27"/>
        <v>0</v>
      </c>
      <c r="M204" s="112"/>
      <c r="N204" s="50" t="e">
        <f>#REF!+#REF!+#REF!+M204</f>
        <v>#REF!</v>
      </c>
      <c r="O204" s="50" t="e">
        <f t="shared" si="51"/>
        <v>#REF!</v>
      </c>
    </row>
    <row r="205" spans="1:15" ht="9" hidden="1" customHeight="1">
      <c r="A205" s="24"/>
      <c r="B205" s="23" t="s">
        <v>8</v>
      </c>
      <c r="C205" s="12">
        <v>20</v>
      </c>
      <c r="D205" s="36"/>
      <c r="E205" s="68"/>
      <c r="F205" s="36"/>
      <c r="G205" s="36"/>
      <c r="H205" s="36"/>
      <c r="I205" s="68"/>
      <c r="J205" s="68"/>
      <c r="K205" s="68"/>
      <c r="L205" s="50">
        <f t="shared" ref="L205:L253" si="52">M205</f>
        <v>0</v>
      </c>
      <c r="M205" s="112"/>
      <c r="N205" s="50" t="e">
        <f>#REF!+#REF!+#REF!+M205</f>
        <v>#REF!</v>
      </c>
      <c r="O205" s="50" t="e">
        <f t="shared" si="51"/>
        <v>#REF!</v>
      </c>
    </row>
    <row r="206" spans="1:15" ht="31.5" customHeight="1">
      <c r="A206" s="24"/>
      <c r="B206" s="27" t="s">
        <v>70</v>
      </c>
      <c r="C206" s="12" t="s">
        <v>48</v>
      </c>
      <c r="D206" s="39" t="e">
        <f t="shared" ref="D206:K206" si="53">D207+D210</f>
        <v>#REF!</v>
      </c>
      <c r="E206" s="39" t="e">
        <f t="shared" si="53"/>
        <v>#REF!</v>
      </c>
      <c r="F206" s="39" t="e">
        <f t="shared" si="53"/>
        <v>#REF!</v>
      </c>
      <c r="G206" s="39" t="e">
        <f t="shared" si="53"/>
        <v>#REF!</v>
      </c>
      <c r="H206" s="39" t="e">
        <f t="shared" si="53"/>
        <v>#REF!</v>
      </c>
      <c r="I206" s="39" t="e">
        <f t="shared" si="53"/>
        <v>#REF!</v>
      </c>
      <c r="J206" s="39" t="e">
        <f t="shared" si="53"/>
        <v>#REF!</v>
      </c>
      <c r="K206" s="39" t="e">
        <f t="shared" si="53"/>
        <v>#REF!</v>
      </c>
      <c r="L206" s="50">
        <f t="shared" si="52"/>
        <v>88</v>
      </c>
      <c r="M206" s="87">
        <f>M207</f>
        <v>88</v>
      </c>
      <c r="N206" s="50" t="e">
        <f>#REF!+#REF!+#REF!+M206</f>
        <v>#REF!</v>
      </c>
      <c r="O206" s="50" t="e">
        <f t="shared" si="51"/>
        <v>#REF!</v>
      </c>
    </row>
    <row r="207" spans="1:15" ht="18.75" customHeight="1">
      <c r="A207" s="24"/>
      <c r="B207" s="19" t="s">
        <v>5</v>
      </c>
      <c r="C207" s="12"/>
      <c r="D207" s="37" t="e">
        <f>#REF!</f>
        <v>#REF!</v>
      </c>
      <c r="E207" s="37" t="e">
        <f>#REF!</f>
        <v>#REF!</v>
      </c>
      <c r="F207" s="37" t="e">
        <f>#REF!</f>
        <v>#REF!</v>
      </c>
      <c r="G207" s="37" t="e">
        <f>#REF!</f>
        <v>#REF!</v>
      </c>
      <c r="H207" s="37" t="e">
        <f>#REF!</f>
        <v>#REF!</v>
      </c>
      <c r="I207" s="37" t="e">
        <f>#REF!</f>
        <v>#REF!</v>
      </c>
      <c r="J207" s="37" t="e">
        <f>#REF!</f>
        <v>#REF!</v>
      </c>
      <c r="K207" s="37" t="e">
        <f>#REF!</f>
        <v>#REF!</v>
      </c>
      <c r="L207" s="50">
        <f t="shared" si="52"/>
        <v>88</v>
      </c>
      <c r="M207" s="63">
        <f>M208+M209</f>
        <v>88</v>
      </c>
      <c r="N207" s="50" t="e">
        <f>#REF!+#REF!+#REF!+M207</f>
        <v>#REF!</v>
      </c>
      <c r="O207" s="50" t="e">
        <f t="shared" si="51"/>
        <v>#REF!</v>
      </c>
    </row>
    <row r="208" spans="1:15" ht="0.75" customHeight="1">
      <c r="A208" s="24"/>
      <c r="B208" s="23" t="s">
        <v>106</v>
      </c>
      <c r="C208" s="12">
        <v>10</v>
      </c>
      <c r="D208" s="36">
        <v>1342</v>
      </c>
      <c r="E208" s="68">
        <v>1591</v>
      </c>
      <c r="F208" s="36">
        <v>1791</v>
      </c>
      <c r="G208" s="36">
        <v>1800</v>
      </c>
      <c r="H208" s="36">
        <v>1791</v>
      </c>
      <c r="I208" s="68">
        <v>1800</v>
      </c>
      <c r="J208" s="68">
        <v>1600</v>
      </c>
      <c r="K208" s="68">
        <v>1772</v>
      </c>
      <c r="L208" s="50">
        <f t="shared" si="52"/>
        <v>0</v>
      </c>
      <c r="M208" s="112"/>
      <c r="N208" s="50" t="e">
        <f>#REF!+#REF!+#REF!+M208</f>
        <v>#REF!</v>
      </c>
      <c r="O208" s="50" t="e">
        <f t="shared" si="51"/>
        <v>#REF!</v>
      </c>
    </row>
    <row r="209" spans="1:15" ht="12.75" customHeight="1">
      <c r="A209" s="24"/>
      <c r="B209" s="23" t="s">
        <v>107</v>
      </c>
      <c r="C209" s="12">
        <v>20</v>
      </c>
      <c r="D209" s="36">
        <v>434</v>
      </c>
      <c r="E209" s="68">
        <v>436</v>
      </c>
      <c r="F209" s="36">
        <v>533</v>
      </c>
      <c r="G209" s="36">
        <v>500</v>
      </c>
      <c r="H209" s="36">
        <v>533</v>
      </c>
      <c r="I209" s="68">
        <v>563</v>
      </c>
      <c r="J209" s="68">
        <v>430</v>
      </c>
      <c r="K209" s="68">
        <v>563</v>
      </c>
      <c r="L209" s="50">
        <f t="shared" si="52"/>
        <v>88</v>
      </c>
      <c r="M209" s="112">
        <v>88</v>
      </c>
      <c r="N209" s="50" t="e">
        <f>#REF!+#REF!+#REF!+M209</f>
        <v>#REF!</v>
      </c>
      <c r="O209" s="50" t="e">
        <f t="shared" si="51"/>
        <v>#REF!</v>
      </c>
    </row>
    <row r="210" spans="1:15" ht="14.25" hidden="1" customHeight="1">
      <c r="A210" s="24"/>
      <c r="B210" s="20" t="s">
        <v>10</v>
      </c>
      <c r="C210" s="12"/>
      <c r="D210" s="37">
        <f t="shared" ref="D210:K210" si="54">D211</f>
        <v>29</v>
      </c>
      <c r="E210" s="37">
        <f t="shared" si="54"/>
        <v>0</v>
      </c>
      <c r="F210" s="37">
        <f t="shared" si="54"/>
        <v>60</v>
      </c>
      <c r="G210" s="37">
        <f t="shared" si="54"/>
        <v>0</v>
      </c>
      <c r="H210" s="37">
        <f t="shared" si="54"/>
        <v>60</v>
      </c>
      <c r="I210" s="37">
        <f t="shared" si="54"/>
        <v>60</v>
      </c>
      <c r="J210" s="37">
        <f t="shared" si="54"/>
        <v>60</v>
      </c>
      <c r="K210" s="37">
        <f t="shared" si="54"/>
        <v>60</v>
      </c>
      <c r="L210" s="50">
        <f t="shared" si="52"/>
        <v>0</v>
      </c>
      <c r="M210" s="63"/>
      <c r="N210" s="50" t="e">
        <f>#REF!+#REF!+#REF!+M210</f>
        <v>#REF!</v>
      </c>
      <c r="O210" s="50" t="e">
        <f t="shared" si="51"/>
        <v>#REF!</v>
      </c>
    </row>
    <row r="211" spans="1:15" ht="14.25" hidden="1" customHeight="1">
      <c r="A211" s="24"/>
      <c r="B211" s="23" t="s">
        <v>18</v>
      </c>
      <c r="C211" s="12">
        <v>70</v>
      </c>
      <c r="D211" s="36">
        <v>29</v>
      </c>
      <c r="E211" s="68">
        <v>0</v>
      </c>
      <c r="F211" s="36">
        <v>60</v>
      </c>
      <c r="G211" s="36"/>
      <c r="H211" s="36">
        <v>60</v>
      </c>
      <c r="I211" s="68">
        <v>60</v>
      </c>
      <c r="J211" s="68">
        <v>60</v>
      </c>
      <c r="K211" s="68">
        <v>60</v>
      </c>
      <c r="L211" s="50">
        <f t="shared" si="52"/>
        <v>0</v>
      </c>
      <c r="M211" s="112"/>
      <c r="N211" s="50" t="e">
        <f>#REF!+#REF!+#REF!+M211</f>
        <v>#REF!</v>
      </c>
      <c r="O211" s="50" t="e">
        <f t="shared" si="51"/>
        <v>#REF!</v>
      </c>
    </row>
    <row r="212" spans="1:15" ht="14.25" hidden="1" customHeight="1">
      <c r="A212" s="24"/>
      <c r="B212" s="21" t="s">
        <v>49</v>
      </c>
      <c r="C212" s="12" t="s">
        <v>37</v>
      </c>
      <c r="D212" s="39" t="e">
        <f t="shared" ref="D212:K212" si="55">D213+D220</f>
        <v>#REF!</v>
      </c>
      <c r="E212" s="39" t="e">
        <f t="shared" si="55"/>
        <v>#REF!</v>
      </c>
      <c r="F212" s="39" t="e">
        <f t="shared" si="55"/>
        <v>#REF!</v>
      </c>
      <c r="G212" s="39" t="e">
        <f t="shared" si="55"/>
        <v>#REF!</v>
      </c>
      <c r="H212" s="39" t="e">
        <f t="shared" si="55"/>
        <v>#REF!</v>
      </c>
      <c r="I212" s="39" t="e">
        <f t="shared" si="55"/>
        <v>#REF!</v>
      </c>
      <c r="J212" s="39" t="e">
        <f t="shared" si="55"/>
        <v>#REF!</v>
      </c>
      <c r="K212" s="39" t="e">
        <f t="shared" si="55"/>
        <v>#REF!</v>
      </c>
      <c r="L212" s="50">
        <f t="shared" si="52"/>
        <v>0</v>
      </c>
      <c r="M212" s="87">
        <f>M213</f>
        <v>0</v>
      </c>
      <c r="N212" s="50" t="e">
        <f>#REF!+#REF!+#REF!+M212</f>
        <v>#REF!</v>
      </c>
      <c r="O212" s="50" t="e">
        <f t="shared" si="51"/>
        <v>#REF!</v>
      </c>
    </row>
    <row r="213" spans="1:15" ht="14.25" hidden="1" customHeight="1">
      <c r="A213" s="24"/>
      <c r="B213" s="19" t="s">
        <v>5</v>
      </c>
      <c r="C213" s="12"/>
      <c r="D213" s="39" t="e">
        <f>#REF!</f>
        <v>#REF!</v>
      </c>
      <c r="E213" s="39" t="e">
        <f>#REF!</f>
        <v>#REF!</v>
      </c>
      <c r="F213" s="39" t="e">
        <f>#REF!</f>
        <v>#REF!</v>
      </c>
      <c r="G213" s="39" t="e">
        <f>#REF!</f>
        <v>#REF!</v>
      </c>
      <c r="H213" s="39" t="e">
        <f>#REF!</f>
        <v>#REF!</v>
      </c>
      <c r="I213" s="39" t="e">
        <f>#REF!</f>
        <v>#REF!</v>
      </c>
      <c r="J213" s="39" t="e">
        <f>#REF!</f>
        <v>#REF!</v>
      </c>
      <c r="K213" s="39" t="e">
        <f>#REF!</f>
        <v>#REF!</v>
      </c>
      <c r="L213" s="50">
        <f t="shared" si="52"/>
        <v>0</v>
      </c>
      <c r="M213" s="87">
        <f>M214+M215</f>
        <v>0</v>
      </c>
      <c r="N213" s="50" t="e">
        <f>#REF!+#REF!+#REF!+M213</f>
        <v>#REF!</v>
      </c>
      <c r="O213" s="50" t="e">
        <f t="shared" si="51"/>
        <v>#REF!</v>
      </c>
    </row>
    <row r="214" spans="1:15" ht="14.25" hidden="1" customHeight="1">
      <c r="A214" s="24"/>
      <c r="B214" s="23" t="s">
        <v>106</v>
      </c>
      <c r="C214" s="12">
        <v>10</v>
      </c>
      <c r="D214" s="36">
        <v>867</v>
      </c>
      <c r="E214" s="68">
        <v>959</v>
      </c>
      <c r="F214" s="36">
        <v>1050</v>
      </c>
      <c r="G214" s="36">
        <v>1036</v>
      </c>
      <c r="H214" s="36">
        <v>1050</v>
      </c>
      <c r="I214" s="68">
        <v>1199</v>
      </c>
      <c r="J214" s="68">
        <v>1000</v>
      </c>
      <c r="K214" s="68">
        <v>1525</v>
      </c>
      <c r="L214" s="50">
        <f t="shared" si="52"/>
        <v>0</v>
      </c>
      <c r="M214" s="85"/>
      <c r="N214" s="50" t="e">
        <f>#REF!+#REF!+#REF!+M214</f>
        <v>#REF!</v>
      </c>
      <c r="O214" s="50" t="e">
        <f t="shared" si="51"/>
        <v>#REF!</v>
      </c>
    </row>
    <row r="215" spans="1:15" ht="14.25" hidden="1" customHeight="1">
      <c r="A215" s="24"/>
      <c r="B215" s="23" t="s">
        <v>107</v>
      </c>
      <c r="C215" s="12">
        <v>20</v>
      </c>
      <c r="D215" s="36">
        <v>365</v>
      </c>
      <c r="E215" s="68">
        <v>349</v>
      </c>
      <c r="F215" s="36">
        <v>378</v>
      </c>
      <c r="G215" s="36">
        <v>375</v>
      </c>
      <c r="H215" s="36">
        <v>378</v>
      </c>
      <c r="I215" s="68">
        <v>409</v>
      </c>
      <c r="J215" s="68">
        <v>300</v>
      </c>
      <c r="K215" s="68">
        <v>409</v>
      </c>
      <c r="L215" s="50">
        <f t="shared" si="52"/>
        <v>0</v>
      </c>
      <c r="M215" s="85"/>
      <c r="N215" s="50" t="e">
        <f>#REF!+#REF!+#REF!+M215</f>
        <v>#REF!</v>
      </c>
      <c r="O215" s="50" t="e">
        <f t="shared" si="51"/>
        <v>#REF!</v>
      </c>
    </row>
    <row r="216" spans="1:15" ht="27" customHeight="1">
      <c r="A216" s="24"/>
      <c r="B216" s="131" t="s">
        <v>135</v>
      </c>
      <c r="C216" s="138">
        <v>68.02</v>
      </c>
      <c r="D216" s="133" t="e">
        <f>#REF!</f>
        <v>#REF!</v>
      </c>
      <c r="E216" s="141"/>
      <c r="F216" s="133" t="e">
        <f>#REF!</f>
        <v>#REF!</v>
      </c>
      <c r="G216" s="133" t="e">
        <f>#REF!</f>
        <v>#REF!</v>
      </c>
      <c r="H216" s="133" t="e">
        <f>#REF!</f>
        <v>#REF!</v>
      </c>
      <c r="I216" s="141"/>
      <c r="J216" s="141"/>
      <c r="K216" s="141" t="e">
        <f>#REF!</f>
        <v>#REF!</v>
      </c>
      <c r="L216" s="50">
        <f t="shared" si="52"/>
        <v>110</v>
      </c>
      <c r="M216" s="142">
        <f>M217</f>
        <v>110</v>
      </c>
      <c r="N216" s="50"/>
      <c r="O216" s="50"/>
    </row>
    <row r="217" spans="1:15" ht="14.25" customHeight="1">
      <c r="A217" s="24"/>
      <c r="B217" s="19" t="s">
        <v>5</v>
      </c>
      <c r="C217" s="12"/>
      <c r="D217" s="37"/>
      <c r="E217" s="37"/>
      <c r="F217" s="37"/>
      <c r="G217" s="37"/>
      <c r="H217" s="37"/>
      <c r="I217" s="37"/>
      <c r="J217" s="37"/>
      <c r="K217" s="37"/>
      <c r="L217" s="50">
        <f t="shared" si="52"/>
        <v>110</v>
      </c>
      <c r="M217" s="114">
        <f>M218</f>
        <v>110</v>
      </c>
      <c r="N217" s="50"/>
      <c r="O217" s="50"/>
    </row>
    <row r="218" spans="1:15" ht="14.25" customHeight="1">
      <c r="A218" s="24"/>
      <c r="B218" s="23" t="s">
        <v>31</v>
      </c>
      <c r="C218" s="12" t="s">
        <v>32</v>
      </c>
      <c r="D218" s="36"/>
      <c r="E218" s="68"/>
      <c r="F218" s="36"/>
      <c r="G218" s="36"/>
      <c r="H218" s="36"/>
      <c r="I218" s="68"/>
      <c r="J218" s="68"/>
      <c r="K218" s="68"/>
      <c r="L218" s="50">
        <f t="shared" si="52"/>
        <v>110</v>
      </c>
      <c r="M218" s="115">
        <f>M219</f>
        <v>110</v>
      </c>
      <c r="N218" s="50"/>
      <c r="O218" s="50"/>
    </row>
    <row r="219" spans="1:15" ht="14.25" customHeight="1">
      <c r="A219" s="24"/>
      <c r="B219" s="23" t="s">
        <v>107</v>
      </c>
      <c r="C219" s="12">
        <v>20</v>
      </c>
      <c r="D219" s="39"/>
      <c r="E219" s="39"/>
      <c r="F219" s="39"/>
      <c r="G219" s="39"/>
      <c r="H219" s="39"/>
      <c r="I219" s="39"/>
      <c r="J219" s="39"/>
      <c r="K219" s="39"/>
      <c r="L219" s="50">
        <f t="shared" si="52"/>
        <v>110</v>
      </c>
      <c r="M219" s="116">
        <v>110</v>
      </c>
      <c r="N219" s="50"/>
      <c r="O219" s="50"/>
    </row>
    <row r="220" spans="1:15" ht="28.5" customHeight="1">
      <c r="A220" s="24"/>
      <c r="B220" s="131" t="s">
        <v>154</v>
      </c>
      <c r="C220" s="138">
        <v>68.02</v>
      </c>
      <c r="D220" s="133" t="e">
        <f>#REF!</f>
        <v>#REF!</v>
      </c>
      <c r="E220" s="141"/>
      <c r="F220" s="133" t="e">
        <f>#REF!</f>
        <v>#REF!</v>
      </c>
      <c r="G220" s="133" t="e">
        <f>#REF!</f>
        <v>#REF!</v>
      </c>
      <c r="H220" s="133" t="e">
        <f>#REF!</f>
        <v>#REF!</v>
      </c>
      <c r="I220" s="141"/>
      <c r="J220" s="141"/>
      <c r="K220" s="141" t="e">
        <f>#REF!</f>
        <v>#REF!</v>
      </c>
      <c r="L220" s="50">
        <f t="shared" si="52"/>
        <v>64</v>
      </c>
      <c r="M220" s="142">
        <f>M221</f>
        <v>64</v>
      </c>
      <c r="N220" s="50" t="e">
        <f>#REF!+#REF!+#REF!+M220</f>
        <v>#REF!</v>
      </c>
      <c r="O220" s="50" t="e">
        <f t="shared" si="51"/>
        <v>#REF!</v>
      </c>
    </row>
    <row r="221" spans="1:15" ht="15.75" customHeight="1">
      <c r="A221" s="24"/>
      <c r="B221" s="19" t="s">
        <v>5</v>
      </c>
      <c r="C221" s="12"/>
      <c r="D221" s="37"/>
      <c r="E221" s="37"/>
      <c r="F221" s="37"/>
      <c r="G221" s="37"/>
      <c r="H221" s="37"/>
      <c r="I221" s="37"/>
      <c r="J221" s="37"/>
      <c r="K221" s="37"/>
      <c r="L221" s="50">
        <f t="shared" si="52"/>
        <v>64</v>
      </c>
      <c r="M221" s="114">
        <f>M222</f>
        <v>64</v>
      </c>
      <c r="N221" s="50" t="e">
        <f>#REF!+#REF!+#REF!+M221</f>
        <v>#REF!</v>
      </c>
      <c r="O221" s="50" t="e">
        <f t="shared" si="51"/>
        <v>#REF!</v>
      </c>
    </row>
    <row r="222" spans="1:15" ht="15" customHeight="1">
      <c r="A222" s="24"/>
      <c r="B222" s="23" t="s">
        <v>31</v>
      </c>
      <c r="C222" s="12" t="s">
        <v>32</v>
      </c>
      <c r="D222" s="36"/>
      <c r="E222" s="68"/>
      <c r="F222" s="36"/>
      <c r="G222" s="36"/>
      <c r="H222" s="36"/>
      <c r="I222" s="68"/>
      <c r="J222" s="68"/>
      <c r="K222" s="68"/>
      <c r="L222" s="50">
        <f t="shared" si="52"/>
        <v>64</v>
      </c>
      <c r="M222" s="115">
        <f>M223</f>
        <v>64</v>
      </c>
      <c r="N222" s="50" t="e">
        <f>#REF!+#REF!+#REF!+M222</f>
        <v>#REF!</v>
      </c>
      <c r="O222" s="50" t="e">
        <f t="shared" si="51"/>
        <v>#REF!</v>
      </c>
    </row>
    <row r="223" spans="1:15" ht="15" customHeight="1">
      <c r="A223" s="24"/>
      <c r="B223" s="23" t="s">
        <v>107</v>
      </c>
      <c r="C223" s="12">
        <v>20</v>
      </c>
      <c r="D223" s="39"/>
      <c r="E223" s="39"/>
      <c r="F223" s="39"/>
      <c r="G223" s="39"/>
      <c r="H223" s="39"/>
      <c r="I223" s="39"/>
      <c r="J223" s="39"/>
      <c r="K223" s="39"/>
      <c r="L223" s="50">
        <f t="shared" si="52"/>
        <v>64</v>
      </c>
      <c r="M223" s="116">
        <v>64</v>
      </c>
      <c r="N223" s="50" t="e">
        <f>#REF!+#REF!+#REF!+M223</f>
        <v>#REF!</v>
      </c>
      <c r="O223" s="50" t="e">
        <f t="shared" si="51"/>
        <v>#REF!</v>
      </c>
    </row>
    <row r="224" spans="1:15" ht="21" customHeight="1">
      <c r="A224" s="51"/>
      <c r="B224" s="120" t="s">
        <v>164</v>
      </c>
      <c r="C224" s="53">
        <v>70.02</v>
      </c>
      <c r="D224" s="38" t="e">
        <f>#REF!+#REF!+#REF!</f>
        <v>#REF!</v>
      </c>
      <c r="E224" s="38" t="e">
        <f>#REF!+#REF!+#REF!</f>
        <v>#REF!</v>
      </c>
      <c r="F224" s="38" t="e">
        <f>#REF!+#REF!+#REF!</f>
        <v>#REF!</v>
      </c>
      <c r="G224" s="38" t="e">
        <f>#REF!+#REF!+#REF!</f>
        <v>#REF!</v>
      </c>
      <c r="H224" s="38" t="e">
        <f>#REF!+#REF!+#REF!</f>
        <v>#REF!</v>
      </c>
      <c r="I224" s="38" t="e">
        <f>#REF!+#REF!+#REF!+I242</f>
        <v>#REF!</v>
      </c>
      <c r="J224" s="38" t="e">
        <f>#REF!+#REF!+#REF!+J242</f>
        <v>#REF!</v>
      </c>
      <c r="K224" s="38" t="e">
        <f>#REF!+#REF!+#REF!+K242</f>
        <v>#REF!</v>
      </c>
      <c r="L224" s="50">
        <f t="shared" si="52"/>
        <v>35</v>
      </c>
      <c r="M224" s="91">
        <f>M225</f>
        <v>35</v>
      </c>
      <c r="N224" s="50" t="e">
        <f>#REF!+#REF!+#REF!+M224</f>
        <v>#REF!</v>
      </c>
      <c r="O224" s="50" t="e">
        <f t="shared" si="51"/>
        <v>#REF!</v>
      </c>
    </row>
    <row r="225" spans="1:15" ht="30" customHeight="1">
      <c r="A225" s="24"/>
      <c r="B225" s="27" t="s">
        <v>165</v>
      </c>
      <c r="C225" s="44" t="s">
        <v>166</v>
      </c>
      <c r="D225" s="41"/>
      <c r="E225" s="41"/>
      <c r="F225" s="41"/>
      <c r="G225" s="41"/>
      <c r="H225" s="41"/>
      <c r="I225" s="41"/>
      <c r="J225" s="41"/>
      <c r="K225" s="41"/>
      <c r="L225" s="50">
        <f t="shared" si="52"/>
        <v>35</v>
      </c>
      <c r="M225" s="89">
        <f>M226+M232</f>
        <v>35</v>
      </c>
      <c r="N225" s="50"/>
      <c r="O225" s="50"/>
    </row>
    <row r="226" spans="1:15" ht="14.25">
      <c r="A226" s="24"/>
      <c r="B226" s="19" t="s">
        <v>5</v>
      </c>
      <c r="C226" s="12"/>
      <c r="D226" s="39" t="e">
        <f>#REF!</f>
        <v>#REF!</v>
      </c>
      <c r="E226" s="39" t="e">
        <f>#REF!</f>
        <v>#REF!</v>
      </c>
      <c r="F226" s="39" t="e">
        <f>#REF!</f>
        <v>#REF!</v>
      </c>
      <c r="G226" s="39" t="e">
        <f>#REF!</f>
        <v>#REF!</v>
      </c>
      <c r="H226" s="39" t="e">
        <f>#REF!</f>
        <v>#REF!</v>
      </c>
      <c r="I226" s="39" t="e">
        <f>#REF!</f>
        <v>#REF!</v>
      </c>
      <c r="J226" s="39" t="e">
        <f>#REF!</f>
        <v>#REF!</v>
      </c>
      <c r="K226" s="39" t="e">
        <f>#REF!</f>
        <v>#REF!</v>
      </c>
      <c r="L226" s="50">
        <f t="shared" si="52"/>
        <v>35</v>
      </c>
      <c r="M226" s="87">
        <f>M228</f>
        <v>35</v>
      </c>
      <c r="N226" s="50" t="e">
        <f>#REF!+#REF!+#REF!+M226</f>
        <v>#REF!</v>
      </c>
      <c r="O226" s="50" t="e">
        <f t="shared" ref="O226:O253" si="56">L226-N226</f>
        <v>#REF!</v>
      </c>
    </row>
    <row r="227" spans="1:15" ht="16.5" hidden="1" customHeight="1">
      <c r="A227" s="24"/>
      <c r="B227" s="23" t="s">
        <v>7</v>
      </c>
      <c r="C227" s="12">
        <v>10</v>
      </c>
      <c r="D227" s="36"/>
      <c r="E227" s="68"/>
      <c r="F227" s="36"/>
      <c r="G227" s="36"/>
      <c r="H227" s="36"/>
      <c r="I227" s="68"/>
      <c r="J227" s="68"/>
      <c r="K227" s="68"/>
      <c r="L227" s="50">
        <f t="shared" si="52"/>
        <v>0</v>
      </c>
      <c r="M227" s="112"/>
      <c r="N227" s="50" t="e">
        <f>#REF!+#REF!+#REF!+M227</f>
        <v>#REF!</v>
      </c>
      <c r="O227" s="50" t="e">
        <f t="shared" si="56"/>
        <v>#REF!</v>
      </c>
    </row>
    <row r="228" spans="1:15" ht="13.5" customHeight="1">
      <c r="A228" s="24"/>
      <c r="B228" s="23" t="s">
        <v>107</v>
      </c>
      <c r="C228" s="12">
        <v>20</v>
      </c>
      <c r="D228" s="36">
        <v>11430</v>
      </c>
      <c r="E228" s="68">
        <v>26432</v>
      </c>
      <c r="F228" s="34">
        <v>36508</v>
      </c>
      <c r="G228" s="34">
        <f>20000+2000-50</f>
        <v>21950</v>
      </c>
      <c r="H228" s="34">
        <v>36508</v>
      </c>
      <c r="I228" s="68">
        <v>53841</v>
      </c>
      <c r="J228" s="68">
        <f>53841-316</f>
        <v>53525</v>
      </c>
      <c r="K228" s="68">
        <v>29221</v>
      </c>
      <c r="L228" s="50">
        <f t="shared" si="52"/>
        <v>35</v>
      </c>
      <c r="M228" s="112">
        <v>35</v>
      </c>
      <c r="N228" s="50" t="e">
        <f>#REF!+#REF!+#REF!+M228</f>
        <v>#REF!</v>
      </c>
      <c r="O228" s="50" t="e">
        <f t="shared" si="56"/>
        <v>#REF!</v>
      </c>
    </row>
    <row r="229" spans="1:15" ht="13.5" hidden="1" customHeight="1">
      <c r="A229" s="24"/>
      <c r="B229" s="23" t="s">
        <v>61</v>
      </c>
      <c r="C229" s="12">
        <v>59</v>
      </c>
      <c r="D229" s="36"/>
      <c r="E229" s="68"/>
      <c r="F229" s="36"/>
      <c r="G229" s="36"/>
      <c r="H229" s="36"/>
      <c r="I229" s="68"/>
      <c r="J229" s="68"/>
      <c r="K229" s="68"/>
      <c r="L229" s="50">
        <f t="shared" si="52"/>
        <v>0</v>
      </c>
      <c r="M229" s="112"/>
      <c r="N229" s="50" t="e">
        <f>#REF!+#REF!+#REF!+M229</f>
        <v>#REF!</v>
      </c>
      <c r="O229" s="50" t="e">
        <f t="shared" si="56"/>
        <v>#REF!</v>
      </c>
    </row>
    <row r="230" spans="1:15" ht="13.5" hidden="1" customHeight="1">
      <c r="A230" s="24"/>
      <c r="B230" s="23" t="s">
        <v>9</v>
      </c>
      <c r="C230" s="12">
        <v>85</v>
      </c>
      <c r="D230" s="36"/>
      <c r="E230" s="68"/>
      <c r="F230" s="36"/>
      <c r="G230" s="36"/>
      <c r="H230" s="36"/>
      <c r="I230" s="68"/>
      <c r="J230" s="68"/>
      <c r="K230" s="68"/>
      <c r="L230" s="50">
        <f t="shared" si="52"/>
        <v>0</v>
      </c>
      <c r="M230" s="112"/>
      <c r="N230" s="50" t="e">
        <f>#REF!+#REF!+#REF!+M230</f>
        <v>#REF!</v>
      </c>
      <c r="O230" s="50" t="e">
        <f t="shared" si="56"/>
        <v>#REF!</v>
      </c>
    </row>
    <row r="231" spans="1:15" ht="13.5" hidden="1" customHeight="1">
      <c r="A231" s="24"/>
      <c r="B231" s="23" t="s">
        <v>80</v>
      </c>
      <c r="C231" s="12">
        <v>40.299999999999997</v>
      </c>
      <c r="D231" s="36"/>
      <c r="E231" s="68">
        <v>950</v>
      </c>
      <c r="F231" s="36">
        <v>950</v>
      </c>
      <c r="G231" s="36">
        <f>950</f>
        <v>950</v>
      </c>
      <c r="H231" s="36">
        <v>950</v>
      </c>
      <c r="I231" s="68"/>
      <c r="J231" s="68"/>
      <c r="K231" s="68"/>
      <c r="L231" s="50">
        <f t="shared" si="52"/>
        <v>0</v>
      </c>
      <c r="M231" s="112"/>
      <c r="N231" s="50" t="e">
        <f>#REF!+#REF!+#REF!+M231</f>
        <v>#REF!</v>
      </c>
      <c r="O231" s="50" t="e">
        <f t="shared" si="56"/>
        <v>#REF!</v>
      </c>
    </row>
    <row r="232" spans="1:15" ht="0.75" customHeight="1">
      <c r="A232" s="24"/>
      <c r="B232" s="20" t="s">
        <v>10</v>
      </c>
      <c r="C232" s="44"/>
      <c r="D232" s="39" t="e">
        <f>#REF!</f>
        <v>#REF!</v>
      </c>
      <c r="E232" s="39" t="e">
        <f>#REF!</f>
        <v>#REF!</v>
      </c>
      <c r="F232" s="39" t="e">
        <f>#REF!</f>
        <v>#REF!</v>
      </c>
      <c r="G232" s="39" t="e">
        <f>#REF!</f>
        <v>#REF!</v>
      </c>
      <c r="H232" s="39" t="e">
        <f>#REF!</f>
        <v>#REF!</v>
      </c>
      <c r="I232" s="39" t="e">
        <f>#REF!</f>
        <v>#REF!</v>
      </c>
      <c r="J232" s="39" t="e">
        <f>#REF!</f>
        <v>#REF!</v>
      </c>
      <c r="K232" s="39" t="e">
        <f>#REF!</f>
        <v>#REF!</v>
      </c>
      <c r="L232" s="50">
        <f t="shared" si="52"/>
        <v>0</v>
      </c>
      <c r="M232" s="87">
        <f>M233</f>
        <v>0</v>
      </c>
      <c r="N232" s="50" t="e">
        <f>#REF!+#REF!+#REF!+M232</f>
        <v>#REF!</v>
      </c>
      <c r="O232" s="50" t="e">
        <f t="shared" si="56"/>
        <v>#REF!</v>
      </c>
    </row>
    <row r="233" spans="1:15" ht="15" hidden="1" customHeight="1">
      <c r="A233" s="24"/>
      <c r="B233" s="23" t="s">
        <v>119</v>
      </c>
      <c r="C233" s="12"/>
      <c r="D233" s="36">
        <v>9323</v>
      </c>
      <c r="E233" s="34" t="e">
        <f>#REF!+#REF!+#REF!</f>
        <v>#REF!</v>
      </c>
      <c r="F233" s="34" t="e">
        <f>#REF!+#REF!+#REF!</f>
        <v>#REF!</v>
      </c>
      <c r="G233" s="34" t="e">
        <f>#REF!+#REF!+#REF!</f>
        <v>#REF!</v>
      </c>
      <c r="H233" s="34" t="e">
        <f>#REF!+#REF!+#REF!</f>
        <v>#REF!</v>
      </c>
      <c r="I233" s="34" t="e">
        <f>#REF!+#REF!+#REF!</f>
        <v>#REF!</v>
      </c>
      <c r="J233" s="34" t="e">
        <f>#REF!+#REF!+#REF!</f>
        <v>#REF!</v>
      </c>
      <c r="K233" s="34" t="e">
        <f>#REF!+#REF!+#REF!</f>
        <v>#REF!</v>
      </c>
      <c r="L233" s="50">
        <f t="shared" si="52"/>
        <v>0</v>
      </c>
      <c r="M233" s="88"/>
      <c r="N233" s="50" t="e">
        <f>#REF!+#REF!+#REF!+M233</f>
        <v>#REF!</v>
      </c>
      <c r="O233" s="50" t="e">
        <f t="shared" si="56"/>
        <v>#REF!</v>
      </c>
    </row>
    <row r="234" spans="1:15" ht="15" hidden="1" customHeight="1">
      <c r="A234" s="24"/>
      <c r="B234" s="23" t="s">
        <v>62</v>
      </c>
      <c r="C234" s="12"/>
      <c r="D234" s="36"/>
      <c r="E234" s="68"/>
      <c r="F234" s="36"/>
      <c r="G234" s="36"/>
      <c r="H234" s="36"/>
      <c r="I234" s="68"/>
      <c r="J234" s="68"/>
      <c r="K234" s="68"/>
      <c r="L234" s="50">
        <f t="shared" si="52"/>
        <v>0</v>
      </c>
      <c r="M234" s="85"/>
      <c r="N234" s="50" t="e">
        <f>#REF!+#REF!+#REF!+M234</f>
        <v>#REF!</v>
      </c>
      <c r="O234" s="50" t="e">
        <f t="shared" si="56"/>
        <v>#REF!</v>
      </c>
    </row>
    <row r="235" spans="1:15" ht="15" hidden="1" customHeight="1">
      <c r="A235" s="24"/>
      <c r="B235" s="23" t="s">
        <v>63</v>
      </c>
      <c r="C235" s="12"/>
      <c r="D235" s="36"/>
      <c r="E235" s="68"/>
      <c r="F235" s="36"/>
      <c r="G235" s="36"/>
      <c r="H235" s="36"/>
      <c r="I235" s="68"/>
      <c r="J235" s="68"/>
      <c r="K235" s="68"/>
      <c r="L235" s="50">
        <f t="shared" si="52"/>
        <v>0</v>
      </c>
      <c r="M235" s="85"/>
      <c r="N235" s="50" t="e">
        <f>#REF!+#REF!+#REF!+M235</f>
        <v>#REF!</v>
      </c>
      <c r="O235" s="50" t="e">
        <f t="shared" si="56"/>
        <v>#REF!</v>
      </c>
    </row>
    <row r="236" spans="1:15" ht="15" hidden="1" customHeight="1">
      <c r="A236" s="24"/>
      <c r="B236" s="23" t="s">
        <v>64</v>
      </c>
      <c r="C236" s="12"/>
      <c r="D236" s="36"/>
      <c r="E236" s="68"/>
      <c r="F236" s="36"/>
      <c r="G236" s="36"/>
      <c r="H236" s="36"/>
      <c r="I236" s="68"/>
      <c r="J236" s="68"/>
      <c r="K236" s="68"/>
      <c r="L236" s="50">
        <f t="shared" si="52"/>
        <v>0</v>
      </c>
      <c r="M236" s="85"/>
      <c r="N236" s="50" t="e">
        <f>#REF!+#REF!+#REF!+M236</f>
        <v>#REF!</v>
      </c>
      <c r="O236" s="50" t="e">
        <f t="shared" si="56"/>
        <v>#REF!</v>
      </c>
    </row>
    <row r="237" spans="1:15" ht="21" hidden="1" customHeight="1">
      <c r="A237" s="24"/>
      <c r="B237" s="22"/>
      <c r="C237" s="12"/>
      <c r="D237" s="36"/>
      <c r="E237" s="68"/>
      <c r="F237" s="36"/>
      <c r="G237" s="36"/>
      <c r="H237" s="36"/>
      <c r="I237" s="68"/>
      <c r="J237" s="68"/>
      <c r="K237" s="68"/>
      <c r="L237" s="50">
        <f t="shared" si="52"/>
        <v>0</v>
      </c>
      <c r="M237" s="85"/>
      <c r="N237" s="50" t="e">
        <f>#REF!+#REF!+#REF!+M237</f>
        <v>#REF!</v>
      </c>
      <c r="O237" s="50" t="e">
        <f t="shared" si="56"/>
        <v>#REF!</v>
      </c>
    </row>
    <row r="238" spans="1:15" ht="23.25" hidden="1" customHeight="1">
      <c r="A238" s="24"/>
      <c r="B238" s="26"/>
      <c r="C238" s="12"/>
      <c r="D238" s="36"/>
      <c r="E238" s="68"/>
      <c r="F238" s="36"/>
      <c r="G238" s="36"/>
      <c r="H238" s="36"/>
      <c r="I238" s="68"/>
      <c r="J238" s="68"/>
      <c r="K238" s="68"/>
      <c r="L238" s="50">
        <f t="shared" si="52"/>
        <v>0</v>
      </c>
      <c r="M238" s="85"/>
      <c r="N238" s="50" t="e">
        <f>#REF!+#REF!+#REF!+M238</f>
        <v>#REF!</v>
      </c>
      <c r="O238" s="50" t="e">
        <f t="shared" si="56"/>
        <v>#REF!</v>
      </c>
    </row>
    <row r="239" spans="1:15" ht="17.25" hidden="1" customHeight="1">
      <c r="A239" s="24"/>
      <c r="B239" s="26"/>
      <c r="C239" s="12"/>
      <c r="D239" s="36"/>
      <c r="E239" s="68"/>
      <c r="F239" s="36"/>
      <c r="G239" s="36"/>
      <c r="H239" s="36"/>
      <c r="I239" s="68"/>
      <c r="J239" s="68"/>
      <c r="K239" s="68"/>
      <c r="L239" s="50">
        <f t="shared" si="52"/>
        <v>0</v>
      </c>
      <c r="M239" s="85"/>
      <c r="N239" s="50" t="e">
        <f>#REF!+#REF!+#REF!+M239</f>
        <v>#REF!</v>
      </c>
      <c r="O239" s="50" t="e">
        <f t="shared" si="56"/>
        <v>#REF!</v>
      </c>
    </row>
    <row r="240" spans="1:15" ht="21" hidden="1" customHeight="1">
      <c r="A240" s="24"/>
      <c r="B240" s="22"/>
      <c r="C240" s="12"/>
      <c r="D240" s="36"/>
      <c r="E240" s="68"/>
      <c r="F240" s="36"/>
      <c r="G240" s="36"/>
      <c r="H240" s="36"/>
      <c r="I240" s="68"/>
      <c r="J240" s="68"/>
      <c r="K240" s="68"/>
      <c r="L240" s="50">
        <f t="shared" si="52"/>
        <v>0</v>
      </c>
      <c r="M240" s="85"/>
      <c r="N240" s="50" t="e">
        <f>#REF!+#REF!+#REF!+M240</f>
        <v>#REF!</v>
      </c>
      <c r="O240" s="50" t="e">
        <f t="shared" si="56"/>
        <v>#REF!</v>
      </c>
    </row>
    <row r="241" spans="1:17" ht="24" hidden="1" customHeight="1">
      <c r="A241" s="16"/>
      <c r="B241" s="24" t="s">
        <v>52</v>
      </c>
      <c r="C241" s="44">
        <v>70</v>
      </c>
      <c r="D241" s="34"/>
      <c r="E241" s="68"/>
      <c r="F241" s="34"/>
      <c r="G241" s="34"/>
      <c r="H241" s="34"/>
      <c r="I241" s="68"/>
      <c r="J241" s="68"/>
      <c r="K241" s="68"/>
      <c r="L241" s="50">
        <f t="shared" si="52"/>
        <v>0</v>
      </c>
      <c r="M241" s="85"/>
      <c r="N241" s="50" t="e">
        <f>#REF!+#REF!+#REF!+M241</f>
        <v>#REF!</v>
      </c>
      <c r="O241" s="50" t="e">
        <f t="shared" si="56"/>
        <v>#REF!</v>
      </c>
    </row>
    <row r="242" spans="1:17" ht="59.25" hidden="1" customHeight="1">
      <c r="A242" s="16"/>
      <c r="B242" s="75" t="s">
        <v>98</v>
      </c>
      <c r="C242" s="76">
        <f>C243</f>
        <v>58</v>
      </c>
      <c r="D242" s="77">
        <f>D243</f>
        <v>0</v>
      </c>
      <c r="E242" s="77">
        <f t="shared" ref="E242:K242" si="57">E243</f>
        <v>0</v>
      </c>
      <c r="F242" s="77">
        <f t="shared" si="57"/>
        <v>0</v>
      </c>
      <c r="G242" s="77">
        <f t="shared" si="57"/>
        <v>0</v>
      </c>
      <c r="H242" s="77">
        <f t="shared" si="57"/>
        <v>0</v>
      </c>
      <c r="I242" s="77">
        <f t="shared" si="57"/>
        <v>4557</v>
      </c>
      <c r="J242" s="77">
        <f t="shared" si="57"/>
        <v>3188</v>
      </c>
      <c r="K242" s="77">
        <f t="shared" si="57"/>
        <v>0</v>
      </c>
      <c r="L242" s="50">
        <f t="shared" si="52"/>
        <v>0</v>
      </c>
      <c r="M242" s="94"/>
      <c r="N242" s="50" t="e">
        <f>#REF!+#REF!+#REF!+M242</f>
        <v>#REF!</v>
      </c>
      <c r="O242" s="50" t="e">
        <f t="shared" si="56"/>
        <v>#REF!</v>
      </c>
      <c r="P242" s="2" t="s">
        <v>103</v>
      </c>
    </row>
    <row r="243" spans="1:17" ht="13.5" hidden="1" customHeight="1">
      <c r="A243" s="16"/>
      <c r="B243" s="78" t="s">
        <v>10</v>
      </c>
      <c r="C243" s="79">
        <f>C244</f>
        <v>58</v>
      </c>
      <c r="D243" s="77">
        <f>D244</f>
        <v>0</v>
      </c>
      <c r="E243" s="77">
        <f t="shared" ref="E243:K243" si="58">E244</f>
        <v>0</v>
      </c>
      <c r="F243" s="77">
        <f t="shared" si="58"/>
        <v>0</v>
      </c>
      <c r="G243" s="77">
        <f t="shared" si="58"/>
        <v>0</v>
      </c>
      <c r="H243" s="77">
        <f t="shared" si="58"/>
        <v>0</v>
      </c>
      <c r="I243" s="77">
        <f t="shared" si="58"/>
        <v>4557</v>
      </c>
      <c r="J243" s="77">
        <f t="shared" si="58"/>
        <v>3188</v>
      </c>
      <c r="K243" s="77">
        <f t="shared" si="58"/>
        <v>0</v>
      </c>
      <c r="L243" s="50">
        <f t="shared" si="52"/>
        <v>0</v>
      </c>
      <c r="M243" s="94"/>
      <c r="N243" s="50" t="e">
        <f>#REF!+#REF!+#REF!+M243</f>
        <v>#REF!</v>
      </c>
      <c r="O243" s="50" t="e">
        <f t="shared" si="56"/>
        <v>#REF!</v>
      </c>
    </row>
    <row r="244" spans="1:17" ht="13.5" hidden="1" customHeight="1">
      <c r="A244" s="16"/>
      <c r="B244" s="78" t="s">
        <v>15</v>
      </c>
      <c r="C244" s="80">
        <v>58</v>
      </c>
      <c r="D244" s="77">
        <f>D245+D246+D247</f>
        <v>0</v>
      </c>
      <c r="E244" s="77">
        <f t="shared" ref="E244:J244" si="59">E245+E246+E247</f>
        <v>0</v>
      </c>
      <c r="F244" s="77">
        <f t="shared" ref="F244" si="60">F245+F246+F247</f>
        <v>0</v>
      </c>
      <c r="G244" s="77">
        <f t="shared" si="59"/>
        <v>0</v>
      </c>
      <c r="H244" s="77">
        <f t="shared" si="59"/>
        <v>0</v>
      </c>
      <c r="I244" s="77">
        <f t="shared" si="59"/>
        <v>4557</v>
      </c>
      <c r="J244" s="77">
        <f t="shared" si="59"/>
        <v>3188</v>
      </c>
      <c r="K244" s="77">
        <f t="shared" ref="K244" si="61">K245+K246+K247</f>
        <v>0</v>
      </c>
      <c r="L244" s="50">
        <f t="shared" si="52"/>
        <v>0</v>
      </c>
      <c r="M244" s="94"/>
      <c r="N244" s="50" t="e">
        <f>#REF!+#REF!+#REF!+M244</f>
        <v>#REF!</v>
      </c>
      <c r="O244" s="50" t="e">
        <f t="shared" si="56"/>
        <v>#REF!</v>
      </c>
    </row>
    <row r="245" spans="1:17" ht="13.5" hidden="1" customHeight="1">
      <c r="A245" s="16"/>
      <c r="B245" s="78" t="s">
        <v>71</v>
      </c>
      <c r="C245" s="80" t="s">
        <v>65</v>
      </c>
      <c r="D245" s="77">
        <v>0</v>
      </c>
      <c r="E245" s="69">
        <v>0</v>
      </c>
      <c r="F245" s="77"/>
      <c r="G245" s="77"/>
      <c r="H245" s="77"/>
      <c r="I245" s="69">
        <v>423</v>
      </c>
      <c r="J245" s="69">
        <v>423</v>
      </c>
      <c r="K245" s="69"/>
      <c r="L245" s="50">
        <f t="shared" si="52"/>
        <v>0</v>
      </c>
      <c r="M245" s="93"/>
      <c r="N245" s="50" t="e">
        <f>#REF!+#REF!+#REF!+M245</f>
        <v>#REF!</v>
      </c>
      <c r="O245" s="50" t="e">
        <f t="shared" si="56"/>
        <v>#REF!</v>
      </c>
    </row>
    <row r="246" spans="1:17" ht="13.5" hidden="1" customHeight="1">
      <c r="A246" s="16"/>
      <c r="B246" s="78" t="s">
        <v>58</v>
      </c>
      <c r="C246" s="80" t="s">
        <v>66</v>
      </c>
      <c r="D246" s="77">
        <v>0</v>
      </c>
      <c r="E246" s="69">
        <v>0</v>
      </c>
      <c r="F246" s="77"/>
      <c r="G246" s="77"/>
      <c r="H246" s="77"/>
      <c r="I246" s="69">
        <v>2765</v>
      </c>
      <c r="J246" s="69">
        <v>2765</v>
      </c>
      <c r="K246" s="69"/>
      <c r="L246" s="50">
        <f t="shared" si="52"/>
        <v>0</v>
      </c>
      <c r="M246" s="93"/>
      <c r="N246" s="50" t="e">
        <f>#REF!+#REF!+#REF!+M246</f>
        <v>#REF!</v>
      </c>
      <c r="O246" s="50" t="e">
        <f t="shared" si="56"/>
        <v>#REF!</v>
      </c>
    </row>
    <row r="247" spans="1:17" ht="13.5" hidden="1" customHeight="1">
      <c r="A247" s="16"/>
      <c r="B247" s="78" t="s">
        <v>19</v>
      </c>
      <c r="C247" s="80" t="s">
        <v>67</v>
      </c>
      <c r="D247" s="77">
        <v>0</v>
      </c>
      <c r="E247" s="69">
        <v>0</v>
      </c>
      <c r="F247" s="77"/>
      <c r="G247" s="77"/>
      <c r="H247" s="77"/>
      <c r="I247" s="69">
        <v>1369</v>
      </c>
      <c r="J247" s="69"/>
      <c r="K247" s="69"/>
      <c r="L247" s="50">
        <f t="shared" si="52"/>
        <v>0</v>
      </c>
      <c r="M247" s="93"/>
      <c r="N247" s="50" t="e">
        <f>#REF!+#REF!+#REF!+M247</f>
        <v>#REF!</v>
      </c>
      <c r="O247" s="50" t="e">
        <f t="shared" si="56"/>
        <v>#REF!</v>
      </c>
    </row>
    <row r="248" spans="1:17" ht="13.5" hidden="1" customHeight="1">
      <c r="A248" s="16">
        <v>3</v>
      </c>
      <c r="B248" s="73" t="s">
        <v>57</v>
      </c>
      <c r="C248" s="66">
        <v>87.02</v>
      </c>
      <c r="D248" s="67">
        <f t="shared" ref="D248:K250" si="62">D249</f>
        <v>0</v>
      </c>
      <c r="E248" s="67">
        <f t="shared" si="62"/>
        <v>0</v>
      </c>
      <c r="F248" s="67">
        <f t="shared" si="62"/>
        <v>1000</v>
      </c>
      <c r="G248" s="67">
        <f t="shared" si="62"/>
        <v>1000</v>
      </c>
      <c r="H248" s="67">
        <f t="shared" si="62"/>
        <v>1000</v>
      </c>
      <c r="I248" s="67">
        <f t="shared" si="62"/>
        <v>15907</v>
      </c>
      <c r="J248" s="67">
        <f t="shared" si="62"/>
        <v>1000</v>
      </c>
      <c r="K248" s="67">
        <f t="shared" si="62"/>
        <v>0</v>
      </c>
      <c r="L248" s="50">
        <f t="shared" si="52"/>
        <v>0</v>
      </c>
      <c r="M248" s="92"/>
      <c r="N248" s="50" t="e">
        <f>#REF!+#REF!+#REF!+M248</f>
        <v>#REF!</v>
      </c>
      <c r="O248" s="50" t="e">
        <f t="shared" si="56"/>
        <v>#REF!</v>
      </c>
    </row>
    <row r="249" spans="1:17" ht="34.5" hidden="1" customHeight="1">
      <c r="A249" s="16" t="s">
        <v>59</v>
      </c>
      <c r="B249" s="15" t="s">
        <v>56</v>
      </c>
      <c r="C249" s="44" t="s">
        <v>53</v>
      </c>
      <c r="D249" s="41">
        <f t="shared" si="62"/>
        <v>0</v>
      </c>
      <c r="E249" s="41">
        <f t="shared" si="62"/>
        <v>0</v>
      </c>
      <c r="F249" s="41">
        <f t="shared" si="62"/>
        <v>1000</v>
      </c>
      <c r="G249" s="41">
        <f t="shared" si="62"/>
        <v>1000</v>
      </c>
      <c r="H249" s="41">
        <f t="shared" si="62"/>
        <v>1000</v>
      </c>
      <c r="I249" s="41">
        <f t="shared" si="62"/>
        <v>15907</v>
      </c>
      <c r="J249" s="41">
        <f t="shared" si="62"/>
        <v>1000</v>
      </c>
      <c r="K249" s="41">
        <f t="shared" si="62"/>
        <v>0</v>
      </c>
      <c r="L249" s="50">
        <f t="shared" si="52"/>
        <v>0</v>
      </c>
      <c r="M249" s="89"/>
      <c r="N249" s="50" t="e">
        <f>#REF!+#REF!+#REF!+M249</f>
        <v>#REF!</v>
      </c>
      <c r="O249" s="50" t="e">
        <f t="shared" si="56"/>
        <v>#REF!</v>
      </c>
    </row>
    <row r="250" spans="1:17" ht="22.5" hidden="1" customHeight="1">
      <c r="A250" s="16"/>
      <c r="B250" s="23" t="s">
        <v>10</v>
      </c>
      <c r="C250" s="44"/>
      <c r="D250" s="34">
        <f t="shared" si="62"/>
        <v>0</v>
      </c>
      <c r="E250" s="34">
        <f t="shared" si="62"/>
        <v>0</v>
      </c>
      <c r="F250" s="34">
        <f t="shared" si="62"/>
        <v>1000</v>
      </c>
      <c r="G250" s="34">
        <f t="shared" si="62"/>
        <v>1000</v>
      </c>
      <c r="H250" s="34">
        <f t="shared" si="62"/>
        <v>1000</v>
      </c>
      <c r="I250" s="34">
        <f t="shared" si="62"/>
        <v>15907</v>
      </c>
      <c r="J250" s="34">
        <f t="shared" si="62"/>
        <v>1000</v>
      </c>
      <c r="K250" s="34">
        <f t="shared" si="62"/>
        <v>0</v>
      </c>
      <c r="L250" s="50">
        <f t="shared" si="52"/>
        <v>0</v>
      </c>
      <c r="M250" s="88"/>
      <c r="N250" s="50" t="e">
        <f>#REF!+#REF!+#REF!+M250</f>
        <v>#REF!</v>
      </c>
      <c r="O250" s="50" t="e">
        <f t="shared" si="56"/>
        <v>#REF!</v>
      </c>
    </row>
    <row r="251" spans="1:17" ht="27.75" hidden="1" customHeight="1">
      <c r="A251" s="16"/>
      <c r="B251" s="28" t="s">
        <v>50</v>
      </c>
      <c r="C251" s="46" t="s">
        <v>51</v>
      </c>
      <c r="D251" s="34">
        <v>0</v>
      </c>
      <c r="E251" s="68"/>
      <c r="F251" s="34">
        <v>1000</v>
      </c>
      <c r="G251" s="34">
        <v>1000</v>
      </c>
      <c r="H251" s="34">
        <v>1000</v>
      </c>
      <c r="I251" s="68">
        <v>15907</v>
      </c>
      <c r="J251" s="68">
        <v>1000</v>
      </c>
      <c r="K251" s="69"/>
      <c r="L251" s="50">
        <f t="shared" si="52"/>
        <v>0</v>
      </c>
      <c r="M251" s="85"/>
      <c r="N251" s="50" t="e">
        <f>#REF!+#REF!+#REF!+M251</f>
        <v>#REF!</v>
      </c>
      <c r="O251" s="50" t="e">
        <f t="shared" si="56"/>
        <v>#REF!</v>
      </c>
    </row>
    <row r="252" spans="1:17" ht="22.5" hidden="1" customHeight="1">
      <c r="A252" s="16"/>
      <c r="B252" s="29" t="s">
        <v>54</v>
      </c>
      <c r="C252" s="47"/>
      <c r="D252" s="34"/>
      <c r="E252" s="68"/>
      <c r="F252" s="34"/>
      <c r="G252" s="34"/>
      <c r="H252" s="34"/>
      <c r="I252" s="68"/>
      <c r="J252" s="68"/>
      <c r="K252" s="68"/>
      <c r="L252" s="50">
        <f t="shared" si="52"/>
        <v>0</v>
      </c>
      <c r="M252" s="85"/>
      <c r="N252" s="50" t="e">
        <f>#REF!+#REF!+#REF!+M252</f>
        <v>#REF!</v>
      </c>
      <c r="O252" s="50" t="e">
        <f t="shared" si="56"/>
        <v>#REF!</v>
      </c>
    </row>
    <row r="253" spans="1:17" ht="22.5" customHeight="1">
      <c r="A253" s="30"/>
      <c r="B253" s="31" t="s">
        <v>55</v>
      </c>
      <c r="C253" s="48"/>
      <c r="D253" s="42" t="e">
        <f t="shared" ref="D253:K253" si="63">D12-D24</f>
        <v>#REF!</v>
      </c>
      <c r="E253" s="42" t="e">
        <f t="shared" si="63"/>
        <v>#REF!</v>
      </c>
      <c r="F253" s="42" t="e">
        <f t="shared" si="63"/>
        <v>#REF!</v>
      </c>
      <c r="G253" s="42" t="e">
        <f t="shared" si="63"/>
        <v>#REF!</v>
      </c>
      <c r="H253" s="42" t="e">
        <f t="shared" si="63"/>
        <v>#REF!</v>
      </c>
      <c r="I253" s="42" t="e">
        <f t="shared" si="63"/>
        <v>#REF!</v>
      </c>
      <c r="J253" s="42" t="e">
        <f t="shared" si="63"/>
        <v>#REF!</v>
      </c>
      <c r="K253" s="42" t="e">
        <f t="shared" si="63"/>
        <v>#REF!</v>
      </c>
      <c r="L253" s="50">
        <f t="shared" si="52"/>
        <v>0</v>
      </c>
      <c r="M253" s="95">
        <f>M12-M24</f>
        <v>0</v>
      </c>
      <c r="N253" s="50" t="e">
        <f>#REF!+#REF!+#REF!+M253</f>
        <v>#REF!</v>
      </c>
      <c r="O253" s="50" t="e">
        <f t="shared" si="56"/>
        <v>#REF!</v>
      </c>
      <c r="Q253" s="113"/>
    </row>
    <row r="254" spans="1:17" ht="22.5" customHeight="1">
      <c r="A254" s="13"/>
      <c r="B254" s="32"/>
      <c r="C254" s="60"/>
      <c r="D254" s="61"/>
      <c r="F254" s="61"/>
      <c r="G254" s="61"/>
      <c r="H254" s="61"/>
      <c r="L254" s="84"/>
      <c r="M254" s="84"/>
      <c r="N254" s="84"/>
      <c r="O254" s="84"/>
    </row>
  </sheetData>
  <mergeCells count="7">
    <mergeCell ref="B2:C2"/>
    <mergeCell ref="A10:A11"/>
    <mergeCell ref="B10:B11"/>
    <mergeCell ref="C10:C11"/>
    <mergeCell ref="A5:O5"/>
    <mergeCell ref="A6:O6"/>
    <mergeCell ref="B7:O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PROIECT BUGET 2021  </vt:lpstr>
      <vt:lpstr>'PROIECT BUGET 2021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2021-10-20T05:40:07Z</cp:lastPrinted>
  <dcterms:created xsi:type="dcterms:W3CDTF">2017-03-22T13:01:52Z</dcterms:created>
  <dcterms:modified xsi:type="dcterms:W3CDTF">2021-10-27T10:23:50Z</dcterms:modified>
</cp:coreProperties>
</file>