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TOTAL" sheetId="14" r:id="rId1"/>
  </sheets>
  <definedNames>
    <definedName name="_xlnm.Print_Titles" localSheetId="0">TOTAL!$11:$13</definedName>
  </definedNames>
  <calcPr calcId="125725"/>
</workbook>
</file>

<file path=xl/calcChain.xml><?xml version="1.0" encoding="utf-8"?>
<calcChain xmlns="http://schemas.openxmlformats.org/spreadsheetml/2006/main">
  <c r="F16" i="14"/>
  <c r="E16"/>
  <c r="D16"/>
  <c r="C151"/>
  <c r="C150"/>
  <c r="C53"/>
  <c r="D32"/>
  <c r="E32"/>
  <c r="F32"/>
  <c r="C32"/>
  <c r="F25"/>
  <c r="E25"/>
  <c r="D25"/>
  <c r="C25"/>
  <c r="C16"/>
  <c r="F15"/>
  <c r="E15"/>
  <c r="D15"/>
  <c r="C15"/>
  <c r="D84"/>
  <c r="E84"/>
  <c r="F84"/>
  <c r="C84"/>
  <c r="D86"/>
  <c r="E86"/>
  <c r="F86"/>
  <c r="C86"/>
  <c r="D87"/>
  <c r="E87"/>
  <c r="F87"/>
  <c r="C87"/>
  <c r="D146"/>
  <c r="E146"/>
  <c r="F146"/>
  <c r="C146"/>
  <c r="D153"/>
  <c r="E153"/>
  <c r="F153"/>
  <c r="C153"/>
  <c r="D113"/>
  <c r="E113"/>
  <c r="F113"/>
  <c r="C113"/>
  <c r="D116"/>
  <c r="D112" s="1"/>
  <c r="E116"/>
  <c r="F116"/>
  <c r="C116"/>
  <c r="D109"/>
  <c r="E109"/>
  <c r="F109"/>
  <c r="C109"/>
  <c r="D131"/>
  <c r="E131"/>
  <c r="F131"/>
  <c r="C131"/>
  <c r="C101"/>
  <c r="D93"/>
  <c r="E93"/>
  <c r="F93"/>
  <c r="C93"/>
  <c r="C28"/>
  <c r="C24"/>
  <c r="C23"/>
  <c r="F17"/>
  <c r="E17"/>
  <c r="D17"/>
  <c r="C17"/>
  <c r="D243"/>
  <c r="E243"/>
  <c r="F243"/>
  <c r="C243"/>
  <c r="D248"/>
  <c r="E248"/>
  <c r="F248"/>
  <c r="C248"/>
  <c r="E202"/>
  <c r="F18"/>
  <c r="E18"/>
  <c r="D18"/>
  <c r="C18"/>
  <c r="F224"/>
  <c r="E224"/>
  <c r="D224"/>
  <c r="C224"/>
  <c r="F220"/>
  <c r="E220"/>
  <c r="D220"/>
  <c r="C220"/>
  <c r="F213"/>
  <c r="E213"/>
  <c r="D213"/>
  <c r="C213"/>
  <c r="F208"/>
  <c r="E208"/>
  <c r="D208"/>
  <c r="C208"/>
  <c r="C204"/>
  <c r="C188" s="1"/>
  <c r="C202"/>
  <c r="F202"/>
  <c r="D202"/>
  <c r="F192"/>
  <c r="E192"/>
  <c r="D192"/>
  <c r="C192"/>
  <c r="F69"/>
  <c r="E69"/>
  <c r="D69"/>
  <c r="C69"/>
  <c r="D181"/>
  <c r="E181"/>
  <c r="F181"/>
  <c r="C181"/>
  <c r="D183"/>
  <c r="E183"/>
  <c r="F183"/>
  <c r="D188"/>
  <c r="E188"/>
  <c r="F188"/>
  <c r="D215"/>
  <c r="E215"/>
  <c r="F215"/>
  <c r="C215"/>
  <c r="D64"/>
  <c r="E64"/>
  <c r="F64"/>
  <c r="C64"/>
  <c r="D187"/>
  <c r="E187"/>
  <c r="F187"/>
  <c r="C187"/>
  <c r="F112" l="1"/>
  <c r="E112"/>
  <c r="C112"/>
  <c r="C182"/>
  <c r="F182"/>
  <c r="E182"/>
  <c r="D182"/>
  <c r="D195"/>
  <c r="E195"/>
  <c r="F195"/>
  <c r="C195"/>
  <c r="C185" s="1"/>
  <c r="C62" s="1"/>
  <c r="D70"/>
  <c r="E70"/>
  <c r="F70"/>
  <c r="C70"/>
  <c r="C194" l="1"/>
  <c r="F194"/>
  <c r="F185"/>
  <c r="F62" s="1"/>
  <c r="E194"/>
  <c r="E185"/>
  <c r="E62" s="1"/>
  <c r="D194"/>
  <c r="D185"/>
  <c r="D62" s="1"/>
  <c r="D30"/>
  <c r="E30"/>
  <c r="F30"/>
  <c r="D276"/>
  <c r="E276"/>
  <c r="F276"/>
  <c r="D149"/>
  <c r="D148" s="1"/>
  <c r="E149"/>
  <c r="E148" s="1"/>
  <c r="F149"/>
  <c r="F148" s="1"/>
  <c r="C149"/>
  <c r="C148" s="1"/>
  <c r="C79"/>
  <c r="D83"/>
  <c r="E83"/>
  <c r="F83"/>
  <c r="D82"/>
  <c r="E82"/>
  <c r="F82"/>
  <c r="C83"/>
  <c r="C138"/>
  <c r="C276"/>
  <c r="C30"/>
  <c r="C14" l="1"/>
  <c r="F14"/>
  <c r="E14"/>
  <c r="D14"/>
  <c r="D101"/>
  <c r="E101"/>
  <c r="F101"/>
  <c r="C203" l="1"/>
  <c r="C184" s="1"/>
  <c r="C44"/>
  <c r="C264"/>
  <c r="C268"/>
  <c r="C267" s="1"/>
  <c r="C251"/>
  <c r="C245"/>
  <c r="C244" s="1"/>
  <c r="C222"/>
  <c r="C221" s="1"/>
  <c r="C218"/>
  <c r="C217" s="1"/>
  <c r="C211"/>
  <c r="C210" s="1"/>
  <c r="C190"/>
  <c r="F36"/>
  <c r="E36"/>
  <c r="D36"/>
  <c r="C36"/>
  <c r="F67"/>
  <c r="F66" s="1"/>
  <c r="E67"/>
  <c r="E66" s="1"/>
  <c r="D67"/>
  <c r="D66" s="1"/>
  <c r="C67"/>
  <c r="C66" s="1"/>
  <c r="D211"/>
  <c r="D210" s="1"/>
  <c r="D272"/>
  <c r="D271" s="1"/>
  <c r="E272"/>
  <c r="E271" s="1"/>
  <c r="F272"/>
  <c r="F271" s="1"/>
  <c r="F48"/>
  <c r="E48"/>
  <c r="D48"/>
  <c r="F43"/>
  <c r="E43"/>
  <c r="D43"/>
  <c r="C43"/>
  <c r="F38"/>
  <c r="E38"/>
  <c r="D38"/>
  <c r="C38"/>
  <c r="F37"/>
  <c r="E37"/>
  <c r="F268"/>
  <c r="F267" s="1"/>
  <c r="E268"/>
  <c r="E267" s="1"/>
  <c r="D268"/>
  <c r="D267" s="1"/>
  <c r="F264"/>
  <c r="F263" s="1"/>
  <c r="E264"/>
  <c r="E263" s="1"/>
  <c r="D264"/>
  <c r="D263" s="1"/>
  <c r="F257"/>
  <c r="E257"/>
  <c r="D257"/>
  <c r="D251"/>
  <c r="F245"/>
  <c r="F244" s="1"/>
  <c r="D245"/>
  <c r="D244" s="1"/>
  <c r="F233"/>
  <c r="E233"/>
  <c r="E232" s="1"/>
  <c r="D233"/>
  <c r="C233"/>
  <c r="E222"/>
  <c r="E221" s="1"/>
  <c r="F218"/>
  <c r="F217" s="1"/>
  <c r="D218"/>
  <c r="D217" s="1"/>
  <c r="F211"/>
  <c r="F210" s="1"/>
  <c r="E211"/>
  <c r="E210" s="1"/>
  <c r="F203"/>
  <c r="F184" s="1"/>
  <c r="F200"/>
  <c r="E200"/>
  <c r="D200"/>
  <c r="F190"/>
  <c r="E190"/>
  <c r="D190"/>
  <c r="E78"/>
  <c r="E61" s="1"/>
  <c r="D54"/>
  <c r="D53" s="1"/>
  <c r="E54"/>
  <c r="E53" s="1"/>
  <c r="F54"/>
  <c r="F53" s="1"/>
  <c r="C48"/>
  <c r="F44"/>
  <c r="D44"/>
  <c r="C50"/>
  <c r="F251"/>
  <c r="E251"/>
  <c r="E245"/>
  <c r="E244" s="1"/>
  <c r="F222"/>
  <c r="F221" s="1"/>
  <c r="D222"/>
  <c r="D221" s="1"/>
  <c r="E218"/>
  <c r="E217" s="1"/>
  <c r="F206"/>
  <c r="F205" s="1"/>
  <c r="E206"/>
  <c r="E205" s="1"/>
  <c r="D206"/>
  <c r="D205" s="1"/>
  <c r="D50"/>
  <c r="C235"/>
  <c r="D37"/>
  <c r="C37"/>
  <c r="C183"/>
  <c r="C272"/>
  <c r="C271" s="1"/>
  <c r="D76"/>
  <c r="F76"/>
  <c r="D142"/>
  <c r="D141" s="1"/>
  <c r="E142"/>
  <c r="E141" s="1"/>
  <c r="F142"/>
  <c r="F141" s="1"/>
  <c r="C142"/>
  <c r="C141" s="1"/>
  <c r="D46"/>
  <c r="E46"/>
  <c r="F46"/>
  <c r="C46"/>
  <c r="D45"/>
  <c r="E45"/>
  <c r="F45"/>
  <c r="C45"/>
  <c r="D42"/>
  <c r="E42"/>
  <c r="F42"/>
  <c r="C42"/>
  <c r="D41"/>
  <c r="E41"/>
  <c r="F41"/>
  <c r="C41"/>
  <c r="D40"/>
  <c r="E40"/>
  <c r="F40"/>
  <c r="C40"/>
  <c r="D39"/>
  <c r="E39"/>
  <c r="F39"/>
  <c r="C39"/>
  <c r="D35"/>
  <c r="E35"/>
  <c r="F35"/>
  <c r="C35"/>
  <c r="D51"/>
  <c r="E51"/>
  <c r="F51"/>
  <c r="D49"/>
  <c r="E49"/>
  <c r="F49"/>
  <c r="C49"/>
  <c r="D241"/>
  <c r="D229" s="1"/>
  <c r="E241"/>
  <c r="E229" s="1"/>
  <c r="F241"/>
  <c r="F229" s="1"/>
  <c r="C241"/>
  <c r="C229" s="1"/>
  <c r="C239"/>
  <c r="C227" s="1"/>
  <c r="E50"/>
  <c r="F261"/>
  <c r="E261"/>
  <c r="D261"/>
  <c r="F254"/>
  <c r="E254"/>
  <c r="E242" s="1"/>
  <c r="D254"/>
  <c r="C254"/>
  <c r="F231"/>
  <c r="E231"/>
  <c r="D231"/>
  <c r="F239"/>
  <c r="F227" s="1"/>
  <c r="E239"/>
  <c r="E227" s="1"/>
  <c r="D239"/>
  <c r="D227" s="1"/>
  <c r="F235"/>
  <c r="E235"/>
  <c r="D235"/>
  <c r="D203"/>
  <c r="D184" s="1"/>
  <c r="F186"/>
  <c r="F63" s="1"/>
  <c r="E186"/>
  <c r="E63" s="1"/>
  <c r="D186"/>
  <c r="D63" s="1"/>
  <c r="C186"/>
  <c r="C63" s="1"/>
  <c r="F176"/>
  <c r="F175" s="1"/>
  <c r="E176"/>
  <c r="E175" s="1"/>
  <c r="D176"/>
  <c r="D175" s="1"/>
  <c r="C176"/>
  <c r="C175" s="1"/>
  <c r="F172"/>
  <c r="F171" s="1"/>
  <c r="E172"/>
  <c r="E171" s="1"/>
  <c r="D172"/>
  <c r="D171" s="1"/>
  <c r="C172"/>
  <c r="C171" s="1"/>
  <c r="F168"/>
  <c r="F167" s="1"/>
  <c r="E168"/>
  <c r="D168"/>
  <c r="D167" s="1"/>
  <c r="C168"/>
  <c r="C167" s="1"/>
  <c r="F164"/>
  <c r="F163" s="1"/>
  <c r="E164"/>
  <c r="E163" s="1"/>
  <c r="D164"/>
  <c r="C164"/>
  <c r="C163" s="1"/>
  <c r="F160"/>
  <c r="F159" s="1"/>
  <c r="E160"/>
  <c r="E159" s="1"/>
  <c r="D160"/>
  <c r="D159" s="1"/>
  <c r="C160"/>
  <c r="C159" s="1"/>
  <c r="F158"/>
  <c r="E158"/>
  <c r="D158"/>
  <c r="C158"/>
  <c r="F157"/>
  <c r="E157"/>
  <c r="D157"/>
  <c r="C157"/>
  <c r="F138"/>
  <c r="E138"/>
  <c r="D138"/>
  <c r="F134"/>
  <c r="E134"/>
  <c r="D134"/>
  <c r="C134"/>
  <c r="F127"/>
  <c r="F126" s="1"/>
  <c r="E127"/>
  <c r="E126" s="1"/>
  <c r="D127"/>
  <c r="D126" s="1"/>
  <c r="C127"/>
  <c r="C126" s="1"/>
  <c r="F124"/>
  <c r="F85" s="1"/>
  <c r="E124"/>
  <c r="D124"/>
  <c r="C124"/>
  <c r="C85" s="1"/>
  <c r="F120"/>
  <c r="E120"/>
  <c r="E119" s="1"/>
  <c r="D120"/>
  <c r="C120"/>
  <c r="F105"/>
  <c r="F104" s="1"/>
  <c r="E105"/>
  <c r="E104" s="1"/>
  <c r="D105"/>
  <c r="D104" s="1"/>
  <c r="C105"/>
  <c r="C104" s="1"/>
  <c r="F97"/>
  <c r="E97"/>
  <c r="D97"/>
  <c r="C97"/>
  <c r="F89"/>
  <c r="E89"/>
  <c r="D89"/>
  <c r="C89"/>
  <c r="F79"/>
  <c r="E79"/>
  <c r="D79"/>
  <c r="C82"/>
  <c r="C51"/>
  <c r="F50"/>
  <c r="D85" l="1"/>
  <c r="D77" s="1"/>
  <c r="E85"/>
  <c r="E77" s="1"/>
  <c r="D242"/>
  <c r="F242"/>
  <c r="F180"/>
  <c r="E180"/>
  <c r="D180"/>
  <c r="C119"/>
  <c r="E230"/>
  <c r="F77"/>
  <c r="C34"/>
  <c r="C47"/>
  <c r="F47"/>
  <c r="E47"/>
  <c r="D47"/>
  <c r="F34"/>
  <c r="D34"/>
  <c r="E133"/>
  <c r="F133"/>
  <c r="D133"/>
  <c r="C206"/>
  <c r="C205" s="1"/>
  <c r="D65"/>
  <c r="E65"/>
  <c r="F65"/>
  <c r="D78"/>
  <c r="D61" s="1"/>
  <c r="F78"/>
  <c r="F61" s="1"/>
  <c r="C261"/>
  <c r="C242" s="1"/>
  <c r="C78"/>
  <c r="C61" s="1"/>
  <c r="C88"/>
  <c r="E96"/>
  <c r="E88"/>
  <c r="C133"/>
  <c r="F119"/>
  <c r="F96"/>
  <c r="D96"/>
  <c r="F88"/>
  <c r="D59"/>
  <c r="C232"/>
  <c r="E203"/>
  <c r="E184" s="1"/>
  <c r="F59"/>
  <c r="D88"/>
  <c r="C96"/>
  <c r="D119"/>
  <c r="F199"/>
  <c r="C231"/>
  <c r="C65" s="1"/>
  <c r="C200"/>
  <c r="C199" s="1"/>
  <c r="F189"/>
  <c r="D199"/>
  <c r="D189"/>
  <c r="E189"/>
  <c r="C189"/>
  <c r="F81"/>
  <c r="D250"/>
  <c r="E76"/>
  <c r="E59" s="1"/>
  <c r="D240"/>
  <c r="D228" s="1"/>
  <c r="F250"/>
  <c r="E250"/>
  <c r="D256"/>
  <c r="E256"/>
  <c r="C75"/>
  <c r="F256"/>
  <c r="C76"/>
  <c r="C59" s="1"/>
  <c r="F74"/>
  <c r="F57" s="1"/>
  <c r="F75"/>
  <c r="E81"/>
  <c r="E75"/>
  <c r="C257"/>
  <c r="D230"/>
  <c r="E74"/>
  <c r="E57" s="1"/>
  <c r="C81"/>
  <c r="D81"/>
  <c r="F230"/>
  <c r="F240"/>
  <c r="F228" s="1"/>
  <c r="E240"/>
  <c r="E228" s="1"/>
  <c r="C250"/>
  <c r="D238"/>
  <c r="D226" s="1"/>
  <c r="F238"/>
  <c r="F226" s="1"/>
  <c r="E238"/>
  <c r="E226" s="1"/>
  <c r="C240"/>
  <c r="C228" s="1"/>
  <c r="D74"/>
  <c r="D57" s="1"/>
  <c r="D75"/>
  <c r="C74"/>
  <c r="E44"/>
  <c r="E34" s="1"/>
  <c r="E156"/>
  <c r="E167"/>
  <c r="E155" s="1"/>
  <c r="F155"/>
  <c r="F156"/>
  <c r="D156"/>
  <c r="D163"/>
  <c r="D155" s="1"/>
  <c r="C155"/>
  <c r="C156"/>
  <c r="F232"/>
  <c r="D232"/>
  <c r="C263"/>
  <c r="D179" l="1"/>
  <c r="C180"/>
  <c r="C179"/>
  <c r="F179"/>
  <c r="C230"/>
  <c r="D60"/>
  <c r="D279" s="1"/>
  <c r="E60"/>
  <c r="E279" s="1"/>
  <c r="F60"/>
  <c r="F279" s="1"/>
  <c r="C77"/>
  <c r="C256"/>
  <c r="C237" s="1"/>
  <c r="C225" s="1"/>
  <c r="E199"/>
  <c r="E179" s="1"/>
  <c r="E80"/>
  <c r="E72" s="1"/>
  <c r="F80"/>
  <c r="F72" s="1"/>
  <c r="D80"/>
  <c r="D72" s="1"/>
  <c r="C80"/>
  <c r="C72" s="1"/>
  <c r="D58"/>
  <c r="E58"/>
  <c r="C58"/>
  <c r="F58"/>
  <c r="C73"/>
  <c r="C238"/>
  <c r="C226" s="1"/>
  <c r="C57"/>
  <c r="E73"/>
  <c r="E56" s="1"/>
  <c r="E278" s="1"/>
  <c r="F237"/>
  <c r="F225" s="1"/>
  <c r="E237"/>
  <c r="E225" s="1"/>
  <c r="D237"/>
  <c r="D225" s="1"/>
  <c r="F73"/>
  <c r="F56" s="1"/>
  <c r="F278" s="1"/>
  <c r="D73"/>
  <c r="C60" l="1"/>
  <c r="C279" s="1"/>
  <c r="C56"/>
  <c r="C278" s="1"/>
  <c r="F55"/>
  <c r="F280" s="1"/>
  <c r="E55"/>
  <c r="E280" s="1"/>
  <c r="C55"/>
  <c r="C280" s="1"/>
  <c r="D56"/>
  <c r="D278" s="1"/>
  <c r="D55"/>
  <c r="D280" s="1"/>
</calcChain>
</file>

<file path=xl/sharedStrings.xml><?xml version="1.0" encoding="utf-8"?>
<sst xmlns="http://schemas.openxmlformats.org/spreadsheetml/2006/main" count="327" uniqueCount="101">
  <si>
    <t>COD</t>
  </si>
  <si>
    <t>Venituri din concesiuni si inchirieri</t>
  </si>
  <si>
    <t>30.10.05</t>
  </si>
  <si>
    <t>Venituri din prestari de servicii</t>
  </si>
  <si>
    <t>33.10.08</t>
  </si>
  <si>
    <t>Contributia de intretinere a persoanelor asistate</t>
  </si>
  <si>
    <t>33.10.13</t>
  </si>
  <si>
    <t>Venituri din cercetare</t>
  </si>
  <si>
    <t>33.10.20</t>
  </si>
  <si>
    <t>33.10.21</t>
  </si>
  <si>
    <t>33.10.30</t>
  </si>
  <si>
    <t>33.10.32</t>
  </si>
  <si>
    <t>VENITURILE SECT. DE FUNCTIONARE</t>
  </si>
  <si>
    <t>VENITURILE SECT. DE DEZVOLTARE</t>
  </si>
  <si>
    <t xml:space="preserve">TOTAL CHELTUIELI </t>
  </si>
  <si>
    <t>SECTIUNEA DE FUNCTIONARE</t>
  </si>
  <si>
    <t>Cheltuieli de personal</t>
  </si>
  <si>
    <t>Cheltuieli cu bunuri si servicii</t>
  </si>
  <si>
    <t>SECTIUNEA DE DEZVOLTARE</t>
  </si>
  <si>
    <t xml:space="preserve">Cheltuieli de capital </t>
  </si>
  <si>
    <t>SANATATE</t>
  </si>
  <si>
    <t>SPITALUL DE PEDIATRIE PITESTI</t>
  </si>
  <si>
    <t>SPITALUL  DE RECUPERARE BRADET</t>
  </si>
  <si>
    <t>CULTURA, RECREERE SI RELIGIE</t>
  </si>
  <si>
    <t>67.10.</t>
  </si>
  <si>
    <t xml:space="preserve">ASIGURARI SI ASISTENTA SOCIALA </t>
  </si>
  <si>
    <t>UNITATI MEDICO-SOCIALE</t>
  </si>
  <si>
    <t>87.10.50</t>
  </si>
  <si>
    <t>37.10.03</t>
  </si>
  <si>
    <t>37.10.04</t>
  </si>
  <si>
    <t xml:space="preserve">Varsaminte din sectiunea de functionare </t>
  </si>
  <si>
    <t xml:space="preserve">Cheltuieli cu bunuri si servicii </t>
  </si>
  <si>
    <t>MUZEUL VITICULTURII SI POMICULTURII GOLESTI</t>
  </si>
  <si>
    <t>TEATRUL "AL.DAVILA" PITESTI</t>
  </si>
  <si>
    <t>SPITALUL JUDETEAN DE URGENTA PITESTI</t>
  </si>
  <si>
    <t>SPITALUL  DE PNEUMOFTIZIOLOGIE  SF ANDREI VALEA IASULUI</t>
  </si>
  <si>
    <t>SPITALUL DE  PNEUMOFTIZIOLOGIE  LEORDENI</t>
  </si>
  <si>
    <t>SPITALUL  DE BOLI CRONICE si GERIATRIE CONSTANTIN BALACEANU STOLNICI  STEFANESTI</t>
  </si>
  <si>
    <t>SPITALUL ORASENESC REGELE CAROL I COSTESTI ARGES</t>
  </si>
  <si>
    <t>SPITALUL  DE PSIHIATRIE  SF MARIA VEDEA</t>
  </si>
  <si>
    <t>54.10</t>
  </si>
  <si>
    <t>TOTAL VENITURI (S. FUNCT. +S. DEZV.)</t>
  </si>
  <si>
    <t>SPITALUL DE BOLI CRONICE CALINESTI</t>
  </si>
  <si>
    <t>Subventii din bugetele locale pentru finantarea cheltuielilor curente din domeniul sanatatii</t>
  </si>
  <si>
    <t>43.10.10</t>
  </si>
  <si>
    <t>43.10.14</t>
  </si>
  <si>
    <t>Subventii din bugetele locale pentru finantarea cheltuielilor de capital din domeniul sanatatii</t>
  </si>
  <si>
    <t>CONSILIUL JUDETEAN ARGES</t>
  </si>
  <si>
    <t>33.10.19</t>
  </si>
  <si>
    <t>43.10.09</t>
  </si>
  <si>
    <t>Venituri din serbari si spectacole scolare, manifestari culturale , artistice si sportive</t>
  </si>
  <si>
    <t>Subventii pentru institutii publice</t>
  </si>
  <si>
    <t>43.10.19</t>
  </si>
  <si>
    <t>Subventii pentru institutii publice destinate sectiunii de dezvoltare</t>
  </si>
  <si>
    <t>MUZEUL JUDETEAN ARGES</t>
  </si>
  <si>
    <t>TOTAL UNITATI MEDICO-SOCIALE</t>
  </si>
  <si>
    <t>TOTAL SPITALE</t>
  </si>
  <si>
    <t xml:space="preserve">EXCEDENT/DEFICIT SECT.DE FUNCTIONARE </t>
  </si>
  <si>
    <t>EXCEDENT/DEFICIT SECT.DE DEZVOLTARE</t>
  </si>
  <si>
    <t xml:space="preserve">TOTAL EXCEDENT/DEFICIT </t>
  </si>
  <si>
    <t>Unitatea de Asistenta Medico - Sociala CALINESTI</t>
  </si>
  <si>
    <t>Unitatea de Asistenta Medico - Sociala DEDULESTI</t>
  </si>
  <si>
    <t>Unitatea de Asistenta Medico - Sociala SUICI</t>
  </si>
  <si>
    <t>Unitatea de Asistenta Medico - Sociala  DOMNESTI</t>
  </si>
  <si>
    <t>Unitatea de Asistenta Medico - Sociala  RUCAR</t>
  </si>
  <si>
    <t>um=mii lei</t>
  </si>
  <si>
    <t>DENUMIRE INDICATORI</t>
  </si>
  <si>
    <t>Venituri din contractele incheiate cu casele de asigurari sociale de sanatate</t>
  </si>
  <si>
    <t>PROIECT "CENTRUL EUROPE DIRECT ARGES "</t>
  </si>
  <si>
    <t>BIBLIOTECA JUDETEANA "DINICU GOLESCU " PITESTI</t>
  </si>
  <si>
    <t>ESTIMARI ANII</t>
  </si>
  <si>
    <t>Camin Persoane Varstnice  MOZACENI</t>
  </si>
  <si>
    <t>43.10.33</t>
  </si>
  <si>
    <t>Subventii din bugetul fondului national unic de asigurari de sanatate pentru acoperirea cresterilor salariale</t>
  </si>
  <si>
    <t>Venituri din contractele incheiate cu Directiile de Sanatate Publica din sume alocate de la bugetul de stat</t>
  </si>
  <si>
    <t xml:space="preserve">Venituri din contractele incheiate cu Institutiile de medicina legala </t>
  </si>
  <si>
    <t>Varsaminte din sectiunea de functionare pentru finantarea sectiunii de dezvoltare a bugetului local</t>
  </si>
  <si>
    <t>SERVICIUL PUBLIC JUDETEAN DE PAZA SI ORDINE ARGES</t>
  </si>
  <si>
    <t>CENTRUL CULTURAL JUDETEAN ARGES</t>
  </si>
  <si>
    <t xml:space="preserve">BUGETUL DE VENITURI SI CHELTUIELI </t>
  </si>
  <si>
    <t>Prefinantare</t>
  </si>
  <si>
    <t>Alte facilitati si instrumente postaderare</t>
  </si>
  <si>
    <t xml:space="preserve">Alte cheltuieli </t>
  </si>
  <si>
    <t>Alte cheltuieli</t>
  </si>
  <si>
    <t>SCOALA POPULARA DE ARTE SI MESERII PITESTI</t>
  </si>
  <si>
    <t>DIRECTIA GENERALA PENTRU EVIDENTA PERSOANELOR ARGES</t>
  </si>
  <si>
    <t>48.10.01</t>
  </si>
  <si>
    <t>48.10.01.01</t>
  </si>
  <si>
    <t>Fondul European de Dezvoltare Regionala</t>
  </si>
  <si>
    <t>Sume primite in contul platilor efectuate in anul curent</t>
  </si>
  <si>
    <t>ANEXA nr. 2</t>
  </si>
  <si>
    <t>Proiecte cu finantare din fonduri externe nerambursabile aferente cadrului financiar 2014-2020</t>
  </si>
  <si>
    <t>Finanțare externă nerambursabilă</t>
  </si>
  <si>
    <t>PROPUNERE 2022</t>
  </si>
  <si>
    <t>FINANTAT INTEGRAL  SAU PARTIAL DIN VENITURI PROPRII PE ANUL 2022</t>
  </si>
  <si>
    <t>58.16.02</t>
  </si>
  <si>
    <t>58.16.03</t>
  </si>
  <si>
    <t>Cheltuieli neeligibile</t>
  </si>
  <si>
    <t>48.10.16.03</t>
  </si>
  <si>
    <t>48.10.16</t>
  </si>
  <si>
    <t>La  H.C.J  nr. 27/08.02.2022</t>
  </si>
</sst>
</file>

<file path=xl/styles.xml><?xml version="1.0" encoding="utf-8"?>
<styleSheet xmlns="http://schemas.openxmlformats.org/spreadsheetml/2006/main">
  <numFmts count="1">
    <numFmt numFmtId="43" formatCode="_-* #,##0.00\ _l_e_i_-;\-* #,##0.00\ _l_e_i_-;_-* &quot;-&quot;??\ _l_e_i_-;_-@_-"/>
  </numFmts>
  <fonts count="3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rgb="FF9C6500"/>
      <name val="Calibri"/>
      <family val="2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61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6100"/>
      <name val="Times New Roman"/>
      <family val="1"/>
      <charset val="238"/>
    </font>
    <font>
      <b/>
      <sz val="10"/>
      <color rgb="FF9C65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sz val="10"/>
      <color rgb="FF9C0006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9C0006"/>
      <name val="Times New Roman"/>
      <family val="1"/>
      <charset val="238"/>
    </font>
    <font>
      <b/>
      <sz val="11"/>
      <color rgb="FF0061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9" fillId="5" borderId="7" applyNumberFormat="0" applyAlignment="0" applyProtection="0"/>
    <xf numFmtId="0" fontId="10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5" fillId="11" borderId="0" applyNumberFormat="0" applyBorder="0" applyAlignment="0" applyProtection="0"/>
  </cellStyleXfs>
  <cellXfs count="177">
    <xf numFmtId="0" fontId="0" fillId="0" borderId="0" xfId="0"/>
    <xf numFmtId="0" fontId="5" fillId="0" borderId="0" xfId="0" applyFont="1"/>
    <xf numFmtId="43" fontId="5" fillId="0" borderId="0" xfId="1" applyFont="1"/>
    <xf numFmtId="0" fontId="0" fillId="9" borderId="0" xfId="0" applyFill="1"/>
    <xf numFmtId="0" fontId="1" fillId="9" borderId="0" xfId="0" applyFont="1" applyFill="1"/>
    <xf numFmtId="0" fontId="1" fillId="9" borderId="0" xfId="0" applyFont="1" applyFill="1" applyBorder="1"/>
    <xf numFmtId="2" fontId="2" fillId="9" borderId="0" xfId="0" applyNumberFormat="1" applyFont="1" applyFill="1" applyBorder="1" applyAlignment="1">
      <alignment horizontal="right" wrapText="1"/>
    </xf>
    <xf numFmtId="43" fontId="1" fillId="9" borderId="0" xfId="1" applyFont="1" applyFill="1" applyBorder="1" applyAlignment="1">
      <alignment horizontal="right"/>
    </xf>
    <xf numFmtId="0" fontId="2" fillId="9" borderId="0" xfId="0" applyFont="1" applyFill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 vertical="center"/>
    </xf>
    <xf numFmtId="2" fontId="2" fillId="9" borderId="0" xfId="0" applyNumberFormat="1" applyFont="1" applyFill="1" applyBorder="1" applyAlignment="1">
      <alignment horizontal="right"/>
    </xf>
    <xf numFmtId="2" fontId="1" fillId="9" borderId="0" xfId="0" applyNumberFormat="1" applyFont="1" applyFill="1" applyBorder="1" applyAlignment="1">
      <alignment horizontal="right"/>
    </xf>
    <xf numFmtId="43" fontId="1" fillId="9" borderId="0" xfId="1" applyFont="1" applyFill="1" applyBorder="1"/>
    <xf numFmtId="2" fontId="12" fillId="9" borderId="0" xfId="4" applyNumberFormat="1" applyFill="1" applyBorder="1" applyAlignment="1">
      <alignment horizontal="right"/>
    </xf>
    <xf numFmtId="2" fontId="8" fillId="9" borderId="0" xfId="3" applyNumberFormat="1" applyFont="1" applyFill="1" applyBorder="1" applyAlignment="1">
      <alignment horizontal="right"/>
    </xf>
    <xf numFmtId="2" fontId="13" fillId="9" borderId="0" xfId="5" applyNumberFormat="1" applyFill="1" applyBorder="1" applyAlignment="1">
      <alignment horizontal="right"/>
    </xf>
    <xf numFmtId="43" fontId="14" fillId="9" borderId="0" xfId="1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2" fontId="11" fillId="9" borderId="0" xfId="2" applyNumberFormat="1" applyFont="1" applyFill="1" applyBorder="1" applyAlignment="1">
      <alignment horizontal="right"/>
    </xf>
    <xf numFmtId="43" fontId="12" fillId="9" borderId="0" xfId="4" applyNumberFormat="1" applyFill="1" applyBorder="1" applyAlignment="1">
      <alignment horizontal="right"/>
    </xf>
    <xf numFmtId="2" fontId="4" fillId="9" borderId="0" xfId="0" applyNumberFormat="1" applyFont="1" applyFill="1" applyBorder="1"/>
    <xf numFmtId="2" fontId="3" fillId="9" borderId="0" xfId="0" applyNumberFormat="1" applyFont="1" applyFill="1" applyBorder="1"/>
    <xf numFmtId="0" fontId="5" fillId="9" borderId="0" xfId="0" applyFont="1" applyFill="1"/>
    <xf numFmtId="2" fontId="7" fillId="9" borderId="0" xfId="0" applyNumberFormat="1" applyFont="1" applyFill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8" fillId="7" borderId="1" xfId="4" applyFont="1" applyBorder="1" applyAlignment="1">
      <alignment horizontal="left"/>
    </xf>
    <xf numFmtId="0" fontId="18" fillId="7" borderId="1" xfId="4" applyFont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20" fillId="7" borderId="1" xfId="4" applyFont="1" applyBorder="1" applyAlignment="1">
      <alignment horizontal="center" wrapText="1"/>
    </xf>
    <xf numFmtId="0" fontId="20" fillId="7" borderId="1" xfId="4" applyFont="1" applyBorder="1" applyAlignment="1">
      <alignment horizontal="center"/>
    </xf>
    <xf numFmtId="0" fontId="21" fillId="11" borderId="1" xfId="6" applyFont="1" applyBorder="1" applyAlignment="1">
      <alignment horizontal="center"/>
    </xf>
    <xf numFmtId="43" fontId="21" fillId="11" borderId="1" xfId="6" applyNumberFormat="1" applyFont="1" applyBorder="1" applyAlignment="1">
      <alignment horizontal="center"/>
    </xf>
    <xf numFmtId="0" fontId="21" fillId="11" borderId="1" xfId="6" applyFont="1" applyBorder="1" applyAlignment="1">
      <alignment horizontal="left"/>
    </xf>
    <xf numFmtId="0" fontId="21" fillId="11" borderId="1" xfId="6" applyFont="1" applyBorder="1"/>
    <xf numFmtId="43" fontId="18" fillId="7" borderId="1" xfId="4" applyNumberFormat="1" applyFont="1" applyBorder="1" applyAlignment="1">
      <alignment horizontal="center"/>
    </xf>
    <xf numFmtId="0" fontId="18" fillId="7" borderId="1" xfId="4" applyFont="1" applyBorder="1"/>
    <xf numFmtId="0" fontId="16" fillId="3" borderId="1" xfId="0" applyFont="1" applyFill="1" applyBorder="1" applyAlignment="1">
      <alignment horizontal="center" wrapText="1"/>
    </xf>
    <xf numFmtId="4" fontId="17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22" fillId="5" borderId="1" xfId="2" applyFont="1" applyBorder="1" applyAlignment="1">
      <alignment horizontal="center" wrapText="1"/>
    </xf>
    <xf numFmtId="4" fontId="18" fillId="7" borderId="1" xfId="4" applyNumberFormat="1" applyFont="1" applyBorder="1" applyAlignment="1">
      <alignment horizontal="center"/>
    </xf>
    <xf numFmtId="0" fontId="20" fillId="7" borderId="1" xfId="4" applyFont="1" applyBorder="1" applyAlignment="1">
      <alignment horizontal="left"/>
    </xf>
    <xf numFmtId="0" fontId="20" fillId="7" borderId="1" xfId="4" applyFont="1" applyBorder="1"/>
    <xf numFmtId="0" fontId="16" fillId="4" borderId="1" xfId="0" applyFont="1" applyFill="1" applyBorder="1" applyAlignment="1">
      <alignment horizontal="center" wrapText="1"/>
    </xf>
    <xf numFmtId="0" fontId="18" fillId="7" borderId="1" xfId="4" applyFont="1" applyBorder="1" applyAlignment="1">
      <alignment horizontal="center" wrapText="1"/>
    </xf>
    <xf numFmtId="0" fontId="17" fillId="3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left"/>
    </xf>
    <xf numFmtId="0" fontId="17" fillId="9" borderId="1" xfId="0" applyFont="1" applyFill="1" applyBorder="1"/>
    <xf numFmtId="0" fontId="21" fillId="11" borderId="1" xfId="6" applyFont="1" applyBorder="1" applyAlignment="1">
      <alignment horizontal="center" wrapText="1"/>
    </xf>
    <xf numFmtId="2" fontId="21" fillId="11" borderId="1" xfId="6" applyNumberFormat="1" applyFont="1" applyBorder="1" applyAlignment="1">
      <alignment horizontal="center"/>
    </xf>
    <xf numFmtId="4" fontId="17" fillId="4" borderId="1" xfId="0" applyNumberFormat="1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 wrapText="1"/>
    </xf>
    <xf numFmtId="4" fontId="17" fillId="10" borderId="1" xfId="0" applyNumberFormat="1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left"/>
    </xf>
    <xf numFmtId="0" fontId="17" fillId="10" borderId="1" xfId="0" applyFont="1" applyFill="1" applyBorder="1"/>
    <xf numFmtId="0" fontId="23" fillId="0" borderId="1" xfId="0" applyFont="1" applyFill="1" applyBorder="1" applyAlignment="1">
      <alignment horizontal="center"/>
    </xf>
    <xf numFmtId="0" fontId="23" fillId="0" borderId="1" xfId="0" applyFont="1" applyBorder="1"/>
    <xf numFmtId="0" fontId="23" fillId="0" borderId="0" xfId="0" applyFont="1" applyFill="1" applyBorder="1" applyAlignment="1">
      <alignment horizontal="center"/>
    </xf>
    <xf numFmtId="0" fontId="17" fillId="0" borderId="0" xfId="0" applyFont="1" applyBorder="1"/>
    <xf numFmtId="2" fontId="23" fillId="0" borderId="0" xfId="0" applyNumberFormat="1" applyFont="1" applyBorder="1"/>
    <xf numFmtId="0" fontId="23" fillId="0" borderId="0" xfId="0" applyFont="1" applyFill="1" applyBorder="1"/>
    <xf numFmtId="4" fontId="17" fillId="0" borderId="1" xfId="0" applyNumberFormat="1" applyFont="1" applyBorder="1" applyAlignment="1">
      <alignment horizontal="right"/>
    </xf>
    <xf numFmtId="4" fontId="17" fillId="2" borderId="1" xfId="0" applyNumberFormat="1" applyFont="1" applyFill="1" applyBorder="1" applyAlignment="1">
      <alignment horizontal="right"/>
    </xf>
    <xf numFmtId="4" fontId="18" fillId="7" borderId="1" xfId="4" applyNumberFormat="1" applyFont="1" applyBorder="1" applyAlignment="1">
      <alignment horizontal="right"/>
    </xf>
    <xf numFmtId="4" fontId="20" fillId="7" borderId="1" xfId="4" applyNumberFormat="1" applyFont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21" fillId="11" borderId="1" xfId="6" applyNumberFormat="1" applyFont="1" applyBorder="1" applyAlignment="1">
      <alignment horizontal="right"/>
    </xf>
    <xf numFmtId="4" fontId="16" fillId="3" borderId="1" xfId="0" applyNumberFormat="1" applyFont="1" applyFill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6" fillId="3" borderId="1" xfId="0" applyNumberFormat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 wrapText="1"/>
    </xf>
    <xf numFmtId="4" fontId="17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 wrapText="1"/>
    </xf>
    <xf numFmtId="4" fontId="16" fillId="9" borderId="1" xfId="0" applyNumberFormat="1" applyFont="1" applyFill="1" applyBorder="1" applyAlignment="1">
      <alignment horizontal="right" wrapText="1"/>
    </xf>
    <xf numFmtId="4" fontId="16" fillId="4" borderId="1" xfId="0" applyNumberFormat="1" applyFont="1" applyFill="1" applyBorder="1" applyAlignment="1">
      <alignment horizontal="right" wrapText="1"/>
    </xf>
    <xf numFmtId="4" fontId="17" fillId="9" borderId="1" xfId="0" applyNumberFormat="1" applyFont="1" applyFill="1" applyBorder="1" applyAlignment="1">
      <alignment horizontal="right" wrapText="1"/>
    </xf>
    <xf numFmtId="4" fontId="17" fillId="9" borderId="1" xfId="0" applyNumberFormat="1" applyFont="1" applyFill="1" applyBorder="1" applyAlignment="1">
      <alignment horizontal="right"/>
    </xf>
    <xf numFmtId="4" fontId="17" fillId="10" borderId="1" xfId="0" applyNumberFormat="1" applyFont="1" applyFill="1" applyBorder="1" applyAlignment="1">
      <alignment horizontal="right" wrapText="1"/>
    </xf>
    <xf numFmtId="4" fontId="16" fillId="4" borderId="1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center" vertical="center"/>
    </xf>
    <xf numFmtId="4" fontId="19" fillId="0" borderId="1" xfId="0" applyNumberFormat="1" applyFont="1" applyBorder="1"/>
    <xf numFmtId="4" fontId="19" fillId="0" borderId="1" xfId="0" applyNumberFormat="1" applyFont="1" applyBorder="1" applyAlignment="1">
      <alignment horizontal="right"/>
    </xf>
    <xf numFmtId="4" fontId="17" fillId="4" borderId="1" xfId="0" applyNumberFormat="1" applyFont="1" applyFill="1" applyBorder="1" applyAlignment="1">
      <alignment horizontal="right"/>
    </xf>
    <xf numFmtId="2" fontId="24" fillId="0" borderId="0" xfId="0" applyNumberFormat="1" applyFont="1" applyBorder="1"/>
    <xf numFmtId="0" fontId="17" fillId="0" borderId="0" xfId="0" applyFont="1" applyFill="1"/>
    <xf numFmtId="0" fontId="25" fillId="0" borderId="0" xfId="0" applyFont="1" applyFill="1"/>
    <xf numFmtId="2" fontId="26" fillId="0" borderId="0" xfId="0" applyNumberFormat="1" applyFont="1" applyFill="1"/>
    <xf numFmtId="4" fontId="17" fillId="0" borderId="1" xfId="1" applyNumberFormat="1" applyFont="1" applyBorder="1" applyAlignment="1">
      <alignment horizontal="right"/>
    </xf>
    <xf numFmtId="4" fontId="19" fillId="0" borderId="1" xfId="1" applyNumberFormat="1" applyFont="1" applyBorder="1" applyAlignment="1">
      <alignment horizontal="right"/>
    </xf>
    <xf numFmtId="4" fontId="17" fillId="0" borderId="1" xfId="1" applyNumberFormat="1" applyFont="1" applyBorder="1"/>
    <xf numFmtId="4" fontId="17" fillId="0" borderId="1" xfId="0" applyNumberFormat="1" applyFont="1" applyFill="1" applyBorder="1" applyAlignment="1"/>
    <xf numFmtId="4" fontId="22" fillId="5" borderId="1" xfId="2" applyNumberFormat="1" applyFont="1" applyBorder="1" applyAlignment="1">
      <alignment horizontal="right"/>
    </xf>
    <xf numFmtId="4" fontId="23" fillId="0" borderId="1" xfId="0" applyNumberFormat="1" applyFont="1" applyBorder="1" applyAlignment="1">
      <alignment horizontal="right"/>
    </xf>
    <xf numFmtId="0" fontId="22" fillId="4" borderId="1" xfId="0" applyFont="1" applyFill="1" applyBorder="1" applyAlignment="1">
      <alignment horizontal="center" wrapText="1"/>
    </xf>
    <xf numFmtId="4" fontId="19" fillId="4" borderId="1" xfId="0" applyNumberFormat="1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27" fillId="8" borderId="1" xfId="5" applyFont="1" applyBorder="1" applyAlignment="1">
      <alignment horizontal="center" wrapText="1"/>
    </xf>
    <xf numFmtId="0" fontId="27" fillId="8" borderId="1" xfId="5" applyFont="1" applyBorder="1" applyAlignment="1">
      <alignment horizontal="center"/>
    </xf>
    <xf numFmtId="4" fontId="27" fillId="8" borderId="1" xfId="5" applyNumberFormat="1" applyFont="1" applyBorder="1" applyAlignment="1">
      <alignment horizontal="right"/>
    </xf>
    <xf numFmtId="4" fontId="19" fillId="9" borderId="1" xfId="0" applyNumberFormat="1" applyFont="1" applyFill="1" applyBorder="1" applyAlignment="1">
      <alignment horizontal="right"/>
    </xf>
    <xf numFmtId="2" fontId="28" fillId="9" borderId="0" xfId="0" applyNumberFormat="1" applyFont="1" applyFill="1" applyBorder="1" applyAlignment="1">
      <alignment horizontal="right" wrapText="1"/>
    </xf>
    <xf numFmtId="43" fontId="5" fillId="9" borderId="0" xfId="1" applyFont="1" applyFill="1" applyBorder="1" applyAlignment="1"/>
    <xf numFmtId="2" fontId="28" fillId="9" borderId="0" xfId="0" applyNumberFormat="1" applyFont="1" applyFill="1" applyBorder="1" applyAlignment="1">
      <alignment horizontal="right"/>
    </xf>
    <xf numFmtId="43" fontId="5" fillId="9" borderId="0" xfId="1" applyFont="1" applyFill="1" applyBorder="1" applyAlignment="1">
      <alignment horizontal="right"/>
    </xf>
    <xf numFmtId="2" fontId="28" fillId="9" borderId="0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22" fillId="3" borderId="1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/>
    </xf>
    <xf numFmtId="4" fontId="22" fillId="3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4" fontId="19" fillId="0" borderId="1" xfId="0" applyNumberFormat="1" applyFont="1" applyFill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4" fontId="22" fillId="3" borderId="1" xfId="0" applyNumberFormat="1" applyFont="1" applyFill="1" applyBorder="1" applyAlignment="1">
      <alignment horizontal="right" wrapText="1"/>
    </xf>
    <xf numFmtId="4" fontId="22" fillId="0" borderId="1" xfId="0" applyNumberFormat="1" applyFont="1" applyFill="1" applyBorder="1" applyAlignment="1">
      <alignment horizontal="right" wrapText="1"/>
    </xf>
    <xf numFmtId="4" fontId="19" fillId="0" borderId="1" xfId="0" applyNumberFormat="1" applyFont="1" applyFill="1" applyBorder="1" applyAlignment="1">
      <alignment horizontal="right" wrapText="1"/>
    </xf>
    <xf numFmtId="4" fontId="19" fillId="0" borderId="1" xfId="1" applyNumberFormat="1" applyFont="1" applyFill="1" applyBorder="1" applyAlignment="1">
      <alignment horizontal="right"/>
    </xf>
    <xf numFmtId="0" fontId="12" fillId="7" borderId="1" xfId="4" applyBorder="1"/>
    <xf numFmtId="0" fontId="12" fillId="7" borderId="1" xfId="4" applyBorder="1" applyAlignment="1">
      <alignment horizontal="center"/>
    </xf>
    <xf numFmtId="0" fontId="22" fillId="6" borderId="1" xfId="3" applyFont="1" applyBorder="1" applyAlignment="1">
      <alignment horizontal="center"/>
    </xf>
    <xf numFmtId="4" fontId="22" fillId="6" borderId="1" xfId="3" applyNumberFormat="1" applyFont="1" applyBorder="1" applyAlignment="1">
      <alignment horizontal="right"/>
    </xf>
    <xf numFmtId="4" fontId="17" fillId="0" borderId="1" xfId="1" applyNumberFormat="1" applyFont="1" applyFill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21" fillId="11" borderId="1" xfId="6" applyFont="1" applyBorder="1" applyAlignment="1">
      <alignment horizontal="left" wrapText="1"/>
    </xf>
    <xf numFmtId="4" fontId="22" fillId="12" borderId="1" xfId="4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7" borderId="1" xfId="4" applyBorder="1" applyAlignment="1">
      <alignment horizontal="left" wrapText="1"/>
    </xf>
    <xf numFmtId="4" fontId="23" fillId="0" borderId="0" xfId="0" applyNumberFormat="1" applyFont="1" applyBorder="1" applyAlignment="1">
      <alignment horizontal="right"/>
    </xf>
    <xf numFmtId="0" fontId="13" fillId="8" borderId="1" xfId="5" applyBorder="1" applyAlignment="1">
      <alignment horizontal="center"/>
    </xf>
    <xf numFmtId="0" fontId="29" fillId="8" borderId="1" xfId="5" applyFont="1" applyBorder="1" applyAlignment="1">
      <alignment horizontal="left"/>
    </xf>
    <xf numFmtId="0" fontId="29" fillId="8" borderId="1" xfId="5" applyFont="1" applyBorder="1" applyAlignment="1">
      <alignment horizontal="center"/>
    </xf>
    <xf numFmtId="4" fontId="29" fillId="8" borderId="1" xfId="5" applyNumberFormat="1" applyFont="1" applyBorder="1" applyAlignment="1">
      <alignment horizontal="right"/>
    </xf>
    <xf numFmtId="0" fontId="29" fillId="8" borderId="1" xfId="5" applyFont="1" applyBorder="1"/>
    <xf numFmtId="0" fontId="29" fillId="8" borderId="1" xfId="5" applyFont="1" applyBorder="1" applyAlignment="1">
      <alignment horizontal="left" wrapText="1"/>
    </xf>
    <xf numFmtId="0" fontId="13" fillId="8" borderId="1" xfId="5" applyBorder="1" applyAlignment="1">
      <alignment horizontal="left" wrapText="1"/>
    </xf>
    <xf numFmtId="0" fontId="30" fillId="7" borderId="1" xfId="4" applyFont="1" applyBorder="1" applyAlignment="1">
      <alignment horizontal="center" vertical="center" wrapText="1"/>
    </xf>
    <xf numFmtId="0" fontId="30" fillId="7" borderId="1" xfId="4" applyFont="1" applyBorder="1" applyAlignment="1">
      <alignment horizontal="center" vertical="center"/>
    </xf>
    <xf numFmtId="4" fontId="30" fillId="7" borderId="1" xfId="4" applyNumberFormat="1" applyFont="1" applyBorder="1" applyAlignment="1">
      <alignment horizontal="center" vertical="center"/>
    </xf>
    <xf numFmtId="0" fontId="13" fillId="8" borderId="1" xfId="5" applyBorder="1"/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right"/>
    </xf>
    <xf numFmtId="4" fontId="19" fillId="0" borderId="1" xfId="1" applyNumberFormat="1" applyFont="1" applyBorder="1"/>
    <xf numFmtId="0" fontId="17" fillId="0" borderId="1" xfId="0" applyFont="1" applyBorder="1" applyAlignment="1">
      <alignment wrapText="1"/>
    </xf>
    <xf numFmtId="4" fontId="17" fillId="0" borderId="2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Border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</cellXfs>
  <cellStyles count="7">
    <cellStyle name="Accent6" xfId="3" builtinId="49"/>
    <cellStyle name="Bad" xfId="5" builtinId="27"/>
    <cellStyle name="Check Cell" xfId="2" builtinId="23"/>
    <cellStyle name="Comma" xfId="1" builtinId="3"/>
    <cellStyle name="Good" xfId="4" builtinId="26"/>
    <cellStyle name="Neutral" xfId="6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5"/>
  <sheetViews>
    <sheetView tabSelected="1" zoomScale="106" zoomScaleNormal="106" workbookViewId="0">
      <selection activeCell="D3" sqref="D3:F3"/>
    </sheetView>
  </sheetViews>
  <sheetFormatPr defaultRowHeight="12.75"/>
  <cols>
    <col min="1" max="1" width="52.42578125" style="30" customWidth="1"/>
    <col min="2" max="2" width="13.5703125" style="30" customWidth="1"/>
    <col min="3" max="3" width="16.140625" style="30" customWidth="1"/>
    <col min="4" max="4" width="14.5703125" style="30" customWidth="1"/>
    <col min="5" max="5" width="14.28515625" style="30" customWidth="1"/>
    <col min="6" max="6" width="13.7109375" style="30" customWidth="1"/>
    <col min="7" max="7" width="8.140625" style="4" customWidth="1"/>
    <col min="8" max="8" width="14.42578125" style="1" customWidth="1"/>
    <col min="9" max="9" width="12.7109375" style="1" bestFit="1" customWidth="1"/>
  </cols>
  <sheetData>
    <row r="1" spans="1:7">
      <c r="A1" s="29" t="s">
        <v>47</v>
      </c>
    </row>
    <row r="2" spans="1:7">
      <c r="B2" s="31"/>
      <c r="C2" s="31"/>
      <c r="D2" s="168" t="s">
        <v>90</v>
      </c>
      <c r="E2" s="168"/>
      <c r="F2" s="168"/>
    </row>
    <row r="3" spans="1:7">
      <c r="B3" s="31"/>
      <c r="C3" s="31"/>
      <c r="D3" s="168" t="s">
        <v>100</v>
      </c>
      <c r="E3" s="168"/>
      <c r="F3" s="168"/>
    </row>
    <row r="4" spans="1:7">
      <c r="B4" s="31"/>
      <c r="C4" s="31"/>
      <c r="D4" s="31"/>
      <c r="E4" s="31"/>
    </row>
    <row r="5" spans="1:7">
      <c r="B5" s="31"/>
      <c r="C5" s="31"/>
    </row>
    <row r="6" spans="1:7">
      <c r="A6" s="168" t="s">
        <v>79</v>
      </c>
      <c r="B6" s="168"/>
      <c r="C6" s="168"/>
      <c r="D6" s="168"/>
      <c r="E6" s="168"/>
      <c r="F6" s="168"/>
      <c r="G6" s="8"/>
    </row>
    <row r="7" spans="1:7">
      <c r="A7" s="169" t="s">
        <v>94</v>
      </c>
      <c r="B7" s="169"/>
      <c r="C7" s="169"/>
      <c r="D7" s="169"/>
      <c r="E7" s="169"/>
      <c r="F7" s="169"/>
      <c r="G7" s="9"/>
    </row>
    <row r="8" spans="1:7">
      <c r="A8" s="143"/>
      <c r="B8" s="143"/>
      <c r="C8" s="143"/>
      <c r="D8" s="143"/>
      <c r="E8" s="143"/>
      <c r="F8" s="143"/>
      <c r="G8" s="9"/>
    </row>
    <row r="9" spans="1:7">
      <c r="A9" s="125"/>
      <c r="B9" s="32"/>
      <c r="C9" s="32"/>
    </row>
    <row r="10" spans="1:7">
      <c r="C10" s="146"/>
      <c r="F10" s="124" t="s">
        <v>65</v>
      </c>
      <c r="G10" s="8"/>
    </row>
    <row r="11" spans="1:7" ht="21.75" customHeight="1">
      <c r="A11" s="170" t="s">
        <v>66</v>
      </c>
      <c r="B11" s="170" t="s">
        <v>0</v>
      </c>
      <c r="C11" s="172" t="s">
        <v>93</v>
      </c>
      <c r="D11" s="174" t="s">
        <v>70</v>
      </c>
      <c r="E11" s="175"/>
      <c r="F11" s="176"/>
      <c r="G11" s="9"/>
    </row>
    <row r="12" spans="1:7" ht="27.75" customHeight="1">
      <c r="A12" s="171"/>
      <c r="B12" s="171"/>
      <c r="C12" s="173"/>
      <c r="D12" s="94">
        <v>2023</v>
      </c>
      <c r="E12" s="94">
        <v>2024</v>
      </c>
      <c r="F12" s="94">
        <v>2025</v>
      </c>
      <c r="G12" s="10"/>
    </row>
    <row r="13" spans="1:7" ht="21" customHeight="1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9"/>
    </row>
    <row r="14" spans="1:7" ht="30.75" customHeight="1">
      <c r="A14" s="156" t="s">
        <v>41</v>
      </c>
      <c r="B14" s="157"/>
      <c r="C14" s="158">
        <f>C15+C16+C17+C18+C19+C20+C21+C22+C23+C24+C25+C26+C27+C28+C29+C30+C32</f>
        <v>715299</v>
      </c>
      <c r="D14" s="158">
        <f>D15+D16+D17+D18+D19+D20+D21+D22+D23+D24+D25+D26+D27+D28+D29+D30+D32</f>
        <v>668850</v>
      </c>
      <c r="E14" s="158">
        <f>E15+E16+E17+E18+E19+E20+E21+E22+E23+E24+E25+E26+E27+E28+E29+E30+E32</f>
        <v>670277</v>
      </c>
      <c r="F14" s="158">
        <f>F15+F16+F17+F18+F19+F20+F21+F22+F23+F24+F25+F26+F27+F28+F29+F30+F32</f>
        <v>671213</v>
      </c>
      <c r="G14" s="11"/>
    </row>
    <row r="15" spans="1:7" ht="24.75" customHeight="1">
      <c r="A15" s="33" t="s">
        <v>1</v>
      </c>
      <c r="B15" s="34" t="s">
        <v>2</v>
      </c>
      <c r="C15" s="76">
        <f>2+30+42</f>
        <v>74</v>
      </c>
      <c r="D15" s="76">
        <f>10+30+92</f>
        <v>132</v>
      </c>
      <c r="E15" s="76">
        <f>20+30+92</f>
        <v>142</v>
      </c>
      <c r="F15" s="76">
        <f>50+30+92</f>
        <v>172</v>
      </c>
      <c r="G15" s="12"/>
    </row>
    <row r="16" spans="1:7" ht="28.5" customHeight="1">
      <c r="A16" s="33" t="s">
        <v>3</v>
      </c>
      <c r="B16" s="35" t="s">
        <v>4</v>
      </c>
      <c r="C16" s="77">
        <f>3+28+520+300+500+10+16100+3528</f>
        <v>20989</v>
      </c>
      <c r="D16" s="95">
        <f>3+48+547+300+550+10+16725+3883</f>
        <v>22066</v>
      </c>
      <c r="E16" s="95">
        <f>3+48+574+300+550+10+18025+3883</f>
        <v>23393</v>
      </c>
      <c r="F16" s="95">
        <f>3+48+600+300+550+10+18835+3883</f>
        <v>24229</v>
      </c>
      <c r="G16" s="5"/>
    </row>
    <row r="17" spans="1:7" ht="27" customHeight="1">
      <c r="A17" s="36" t="s">
        <v>5</v>
      </c>
      <c r="B17" s="35" t="s">
        <v>6</v>
      </c>
      <c r="C17" s="77">
        <f>195+2414</f>
        <v>2609</v>
      </c>
      <c r="D17" s="28">
        <f>232+2424</f>
        <v>2656</v>
      </c>
      <c r="E17" s="28">
        <f>232+2424</f>
        <v>2656</v>
      </c>
      <c r="F17" s="28">
        <f>232+2424</f>
        <v>2656</v>
      </c>
      <c r="G17" s="5"/>
    </row>
    <row r="18" spans="1:7" ht="33" customHeight="1">
      <c r="A18" s="36" t="s">
        <v>50</v>
      </c>
      <c r="B18" s="35" t="s">
        <v>48</v>
      </c>
      <c r="C18" s="77">
        <f>160+45</f>
        <v>205</v>
      </c>
      <c r="D18" s="28">
        <f>210+90</f>
        <v>300</v>
      </c>
      <c r="E18" s="28">
        <f>260+130</f>
        <v>390</v>
      </c>
      <c r="F18" s="28">
        <f>310+150</f>
        <v>460</v>
      </c>
      <c r="G18" s="5"/>
    </row>
    <row r="19" spans="1:7" ht="22.5" customHeight="1">
      <c r="A19" s="33" t="s">
        <v>7</v>
      </c>
      <c r="B19" s="35" t="s">
        <v>8</v>
      </c>
      <c r="C19" s="77">
        <v>1</v>
      </c>
      <c r="D19" s="28">
        <v>114</v>
      </c>
      <c r="E19" s="28">
        <v>114</v>
      </c>
      <c r="F19" s="28">
        <v>114</v>
      </c>
      <c r="G19" s="5"/>
    </row>
    <row r="20" spans="1:7" ht="29.25" customHeight="1">
      <c r="A20" s="37" t="s">
        <v>67</v>
      </c>
      <c r="B20" s="35" t="s">
        <v>9</v>
      </c>
      <c r="C20" s="77">
        <v>216868</v>
      </c>
      <c r="D20" s="28">
        <v>271694</v>
      </c>
      <c r="E20" s="28">
        <v>271694</v>
      </c>
      <c r="F20" s="28">
        <v>271694</v>
      </c>
      <c r="G20" s="5"/>
    </row>
    <row r="21" spans="1:7" ht="34.5" customHeight="1">
      <c r="A21" s="37" t="s">
        <v>74</v>
      </c>
      <c r="B21" s="35" t="s">
        <v>10</v>
      </c>
      <c r="C21" s="77">
        <v>83187</v>
      </c>
      <c r="D21" s="77">
        <v>89468</v>
      </c>
      <c r="E21" s="77">
        <v>89468</v>
      </c>
      <c r="F21" s="77">
        <v>89468</v>
      </c>
      <c r="G21" s="12"/>
    </row>
    <row r="22" spans="1:7" ht="34.5" customHeight="1">
      <c r="A22" s="37" t="s">
        <v>75</v>
      </c>
      <c r="B22" s="35" t="s">
        <v>11</v>
      </c>
      <c r="C22" s="77">
        <v>7174</v>
      </c>
      <c r="D22" s="77">
        <v>7536</v>
      </c>
      <c r="E22" s="77">
        <v>7536</v>
      </c>
      <c r="F22" s="77">
        <v>7536</v>
      </c>
      <c r="G22" s="12"/>
    </row>
    <row r="23" spans="1:7" ht="34.5" customHeight="1">
      <c r="A23" s="37" t="s">
        <v>76</v>
      </c>
      <c r="B23" s="35" t="s">
        <v>28</v>
      </c>
      <c r="C23" s="77">
        <f>-180-200</f>
        <v>-380</v>
      </c>
      <c r="D23" s="77">
        <v>0</v>
      </c>
      <c r="E23" s="77">
        <v>0</v>
      </c>
      <c r="F23" s="77">
        <v>0</v>
      </c>
      <c r="G23" s="5"/>
    </row>
    <row r="24" spans="1:7" ht="23.25" customHeight="1">
      <c r="A24" s="37" t="s">
        <v>30</v>
      </c>
      <c r="B24" s="35" t="s">
        <v>29</v>
      </c>
      <c r="C24" s="77">
        <f>180+200</f>
        <v>380</v>
      </c>
      <c r="D24" s="77">
        <v>0</v>
      </c>
      <c r="E24" s="77">
        <v>0</v>
      </c>
      <c r="F24" s="77">
        <v>0</v>
      </c>
      <c r="G24" s="5"/>
    </row>
    <row r="25" spans="1:7" ht="27" customHeight="1">
      <c r="A25" s="37" t="s">
        <v>51</v>
      </c>
      <c r="B25" s="35" t="s">
        <v>49</v>
      </c>
      <c r="C25" s="77">
        <f>2950+5730+6500+7170+13060+2465+4300+12375+6398</f>
        <v>60948</v>
      </c>
      <c r="D25" s="28">
        <f>2950+5730+6500+7170+13060+2465+4300+12375+6398</f>
        <v>60948</v>
      </c>
      <c r="E25" s="28">
        <f>2950+5730+6500+7170+13060+2465+4300+12375+6398</f>
        <v>60948</v>
      </c>
      <c r="F25" s="28">
        <f>2950+5730+6500+7170+13060+2465+4300+12375+6398</f>
        <v>60948</v>
      </c>
      <c r="G25" s="5"/>
    </row>
    <row r="26" spans="1:7" ht="37.5" customHeight="1">
      <c r="A26" s="37" t="s">
        <v>43</v>
      </c>
      <c r="B26" s="35" t="s">
        <v>44</v>
      </c>
      <c r="C26" s="77">
        <v>7000</v>
      </c>
      <c r="D26" s="28">
        <v>7000</v>
      </c>
      <c r="E26" s="28">
        <v>7000</v>
      </c>
      <c r="F26" s="28">
        <v>7000</v>
      </c>
      <c r="G26" s="5"/>
    </row>
    <row r="27" spans="1:7" ht="36.75" customHeight="1">
      <c r="A27" s="37" t="s">
        <v>46</v>
      </c>
      <c r="B27" s="35" t="s">
        <v>45</v>
      </c>
      <c r="C27" s="77">
        <v>18258</v>
      </c>
      <c r="D27" s="28">
        <v>0</v>
      </c>
      <c r="E27" s="28">
        <v>0</v>
      </c>
      <c r="F27" s="28">
        <v>0</v>
      </c>
      <c r="G27" s="5"/>
    </row>
    <row r="28" spans="1:7" ht="29.25" customHeight="1">
      <c r="A28" s="37" t="s">
        <v>53</v>
      </c>
      <c r="B28" s="35" t="s">
        <v>52</v>
      </c>
      <c r="C28" s="77">
        <f>120+100+160+3380+541</f>
        <v>4301</v>
      </c>
      <c r="D28" s="104">
        <v>80</v>
      </c>
      <c r="E28" s="104">
        <v>80</v>
      </c>
      <c r="F28" s="104">
        <v>80</v>
      </c>
      <c r="G28" s="13"/>
    </row>
    <row r="29" spans="1:7" ht="35.25" customHeight="1">
      <c r="A29" s="37" t="s">
        <v>73</v>
      </c>
      <c r="B29" s="35" t="s">
        <v>72</v>
      </c>
      <c r="C29" s="77">
        <v>199507</v>
      </c>
      <c r="D29" s="104">
        <v>206704</v>
      </c>
      <c r="E29" s="104">
        <v>206704</v>
      </c>
      <c r="F29" s="104">
        <v>206704</v>
      </c>
      <c r="G29" s="13"/>
    </row>
    <row r="30" spans="1:7" ht="26.25" customHeight="1">
      <c r="A30" s="160" t="s">
        <v>81</v>
      </c>
      <c r="B30" s="161" t="s">
        <v>99</v>
      </c>
      <c r="C30" s="162">
        <f>C31</f>
        <v>152</v>
      </c>
      <c r="D30" s="162">
        <f t="shared" ref="D30:F30" si="0">D31</f>
        <v>152</v>
      </c>
      <c r="E30" s="162">
        <f t="shared" si="0"/>
        <v>152</v>
      </c>
      <c r="F30" s="162">
        <f t="shared" si="0"/>
        <v>152</v>
      </c>
      <c r="G30" s="13"/>
    </row>
    <row r="31" spans="1:7" ht="27" customHeight="1">
      <c r="A31" s="160" t="s">
        <v>80</v>
      </c>
      <c r="B31" s="161" t="s">
        <v>98</v>
      </c>
      <c r="C31" s="162">
        <v>152</v>
      </c>
      <c r="D31" s="163">
        <v>152</v>
      </c>
      <c r="E31" s="163">
        <v>152</v>
      </c>
      <c r="F31" s="163">
        <v>152</v>
      </c>
      <c r="G31" s="13"/>
    </row>
    <row r="32" spans="1:7" ht="27" customHeight="1">
      <c r="A32" s="37" t="s">
        <v>88</v>
      </c>
      <c r="B32" s="35" t="s">
        <v>86</v>
      </c>
      <c r="C32" s="77">
        <f>C33</f>
        <v>94026</v>
      </c>
      <c r="D32" s="77">
        <f t="shared" ref="D32:F32" si="1">D33</f>
        <v>0</v>
      </c>
      <c r="E32" s="77">
        <f t="shared" si="1"/>
        <v>0</v>
      </c>
      <c r="F32" s="77">
        <f t="shared" si="1"/>
        <v>0</v>
      </c>
      <c r="G32" s="13"/>
    </row>
    <row r="33" spans="1:7" ht="27" customHeight="1">
      <c r="A33" s="37" t="s">
        <v>89</v>
      </c>
      <c r="B33" s="35" t="s">
        <v>87</v>
      </c>
      <c r="C33" s="77">
        <v>94026</v>
      </c>
      <c r="D33" s="104">
        <v>0</v>
      </c>
      <c r="E33" s="104">
        <v>0</v>
      </c>
      <c r="F33" s="104">
        <v>0</v>
      </c>
      <c r="G33" s="13"/>
    </row>
    <row r="34" spans="1:7" ht="27.75" customHeight="1">
      <c r="A34" s="157" t="s">
        <v>12</v>
      </c>
      <c r="B34" s="157"/>
      <c r="C34" s="158">
        <f>C35+C36+C37+C38+C39+C40+C41+C42+C43+C44+C45+C46</f>
        <v>598182</v>
      </c>
      <c r="D34" s="158">
        <f>D35+D36+D37+D38+D39+D40+D41+D42+D43+D44+D45+D46</f>
        <v>668618</v>
      </c>
      <c r="E34" s="158">
        <f>E35+E36+E37+E38+E39+E40+E41+E42+E43+E44+E45+E46</f>
        <v>670045</v>
      </c>
      <c r="F34" s="158">
        <f>F35+F36+F37+F38+F39+F40+F41+F42+F43+F44+F45+F46</f>
        <v>670981</v>
      </c>
      <c r="G34" s="14"/>
    </row>
    <row r="35" spans="1:7" ht="26.25" customHeight="1">
      <c r="A35" s="33" t="s">
        <v>1</v>
      </c>
      <c r="B35" s="34" t="s">
        <v>2</v>
      </c>
      <c r="C35" s="76">
        <f t="shared" ref="C35:C42" si="2">C15</f>
        <v>74</v>
      </c>
      <c r="D35" s="76">
        <f t="shared" ref="D35:F35" si="3">D15</f>
        <v>132</v>
      </c>
      <c r="E35" s="76">
        <f t="shared" si="3"/>
        <v>142</v>
      </c>
      <c r="F35" s="76">
        <f t="shared" si="3"/>
        <v>172</v>
      </c>
      <c r="G35" s="12"/>
    </row>
    <row r="36" spans="1:7" ht="26.25" customHeight="1">
      <c r="A36" s="33" t="s">
        <v>3</v>
      </c>
      <c r="B36" s="35" t="s">
        <v>4</v>
      </c>
      <c r="C36" s="77">
        <f t="shared" si="2"/>
        <v>20989</v>
      </c>
      <c r="D36" s="95">
        <f>D16</f>
        <v>22066</v>
      </c>
      <c r="E36" s="95">
        <f t="shared" ref="E36:F36" si="4">E16</f>
        <v>23393</v>
      </c>
      <c r="F36" s="95">
        <f t="shared" si="4"/>
        <v>24229</v>
      </c>
      <c r="G36" s="5"/>
    </row>
    <row r="37" spans="1:7" ht="27.75" customHeight="1">
      <c r="A37" s="36" t="s">
        <v>5</v>
      </c>
      <c r="B37" s="35" t="s">
        <v>6</v>
      </c>
      <c r="C37" s="77">
        <f t="shared" si="2"/>
        <v>2609</v>
      </c>
      <c r="D37" s="77">
        <f t="shared" ref="D37:F38" si="5">D17</f>
        <v>2656</v>
      </c>
      <c r="E37" s="77">
        <f t="shared" si="5"/>
        <v>2656</v>
      </c>
      <c r="F37" s="77">
        <f t="shared" si="5"/>
        <v>2656</v>
      </c>
      <c r="G37" s="5"/>
    </row>
    <row r="38" spans="1:7" ht="31.5" customHeight="1">
      <c r="A38" s="36" t="s">
        <v>50</v>
      </c>
      <c r="B38" s="35" t="s">
        <v>48</v>
      </c>
      <c r="C38" s="77">
        <f t="shared" si="2"/>
        <v>205</v>
      </c>
      <c r="D38" s="77">
        <f t="shared" si="5"/>
        <v>300</v>
      </c>
      <c r="E38" s="77">
        <f t="shared" si="5"/>
        <v>390</v>
      </c>
      <c r="F38" s="77">
        <f t="shared" si="5"/>
        <v>460</v>
      </c>
      <c r="G38" s="5"/>
    </row>
    <row r="39" spans="1:7" ht="23.25" customHeight="1">
      <c r="A39" s="33" t="s">
        <v>7</v>
      </c>
      <c r="B39" s="35" t="s">
        <v>8</v>
      </c>
      <c r="C39" s="77">
        <f t="shared" si="2"/>
        <v>1</v>
      </c>
      <c r="D39" s="77">
        <f t="shared" ref="D39:F39" si="6">D19</f>
        <v>114</v>
      </c>
      <c r="E39" s="77">
        <f t="shared" si="6"/>
        <v>114</v>
      </c>
      <c r="F39" s="77">
        <f t="shared" si="6"/>
        <v>114</v>
      </c>
      <c r="G39" s="12"/>
    </row>
    <row r="40" spans="1:7" ht="32.25" customHeight="1">
      <c r="A40" s="37" t="s">
        <v>67</v>
      </c>
      <c r="B40" s="35" t="s">
        <v>9</v>
      </c>
      <c r="C40" s="77">
        <f t="shared" si="2"/>
        <v>216868</v>
      </c>
      <c r="D40" s="77">
        <f t="shared" ref="D40:F40" si="7">D20</f>
        <v>271694</v>
      </c>
      <c r="E40" s="77">
        <f t="shared" si="7"/>
        <v>271694</v>
      </c>
      <c r="F40" s="77">
        <f t="shared" si="7"/>
        <v>271694</v>
      </c>
      <c r="G40" s="12"/>
    </row>
    <row r="41" spans="1:7" ht="36.75" customHeight="1">
      <c r="A41" s="37" t="s">
        <v>74</v>
      </c>
      <c r="B41" s="35" t="s">
        <v>10</v>
      </c>
      <c r="C41" s="77">
        <f t="shared" si="2"/>
        <v>83187</v>
      </c>
      <c r="D41" s="77">
        <f t="shared" ref="D41:F41" si="8">D21</f>
        <v>89468</v>
      </c>
      <c r="E41" s="77">
        <f t="shared" si="8"/>
        <v>89468</v>
      </c>
      <c r="F41" s="77">
        <f t="shared" si="8"/>
        <v>89468</v>
      </c>
      <c r="G41" s="12"/>
    </row>
    <row r="42" spans="1:7" ht="33" customHeight="1">
      <c r="A42" s="37" t="s">
        <v>75</v>
      </c>
      <c r="B42" s="35" t="s">
        <v>11</v>
      </c>
      <c r="C42" s="77">
        <f t="shared" si="2"/>
        <v>7174</v>
      </c>
      <c r="D42" s="77">
        <f t="shared" ref="D42:F42" si="9">D22</f>
        <v>7536</v>
      </c>
      <c r="E42" s="77">
        <f t="shared" si="9"/>
        <v>7536</v>
      </c>
      <c r="F42" s="77">
        <f t="shared" si="9"/>
        <v>7536</v>
      </c>
      <c r="G42" s="12"/>
    </row>
    <row r="43" spans="1:7" ht="36" customHeight="1">
      <c r="A43" s="37" t="s">
        <v>76</v>
      </c>
      <c r="B43" s="35" t="s">
        <v>28</v>
      </c>
      <c r="C43" s="77">
        <f t="shared" ref="C43" si="10">C23</f>
        <v>-380</v>
      </c>
      <c r="D43" s="77">
        <f t="shared" ref="D43:F43" si="11">D23</f>
        <v>0</v>
      </c>
      <c r="E43" s="77">
        <f t="shared" si="11"/>
        <v>0</v>
      </c>
      <c r="F43" s="77">
        <f t="shared" si="11"/>
        <v>0</v>
      </c>
      <c r="G43" s="5"/>
    </row>
    <row r="44" spans="1:7" ht="27" customHeight="1">
      <c r="A44" s="37" t="s">
        <v>51</v>
      </c>
      <c r="B44" s="35" t="s">
        <v>49</v>
      </c>
      <c r="C44" s="77">
        <f>C25</f>
        <v>60948</v>
      </c>
      <c r="D44" s="77">
        <f t="shared" ref="D44:F44" si="12">D25</f>
        <v>60948</v>
      </c>
      <c r="E44" s="77">
        <f t="shared" si="12"/>
        <v>60948</v>
      </c>
      <c r="F44" s="77">
        <f t="shared" si="12"/>
        <v>60948</v>
      </c>
      <c r="G44" s="5"/>
    </row>
    <row r="45" spans="1:7" ht="40.5" customHeight="1">
      <c r="A45" s="37" t="s">
        <v>43</v>
      </c>
      <c r="B45" s="35" t="s">
        <v>44</v>
      </c>
      <c r="C45" s="77">
        <f>C26</f>
        <v>7000</v>
      </c>
      <c r="D45" s="77">
        <f t="shared" ref="D45:F45" si="13">D26</f>
        <v>7000</v>
      </c>
      <c r="E45" s="77">
        <f t="shared" si="13"/>
        <v>7000</v>
      </c>
      <c r="F45" s="77">
        <f t="shared" si="13"/>
        <v>7000</v>
      </c>
      <c r="G45" s="5"/>
    </row>
    <row r="46" spans="1:7" ht="36.75" customHeight="1">
      <c r="A46" s="37" t="s">
        <v>73</v>
      </c>
      <c r="B46" s="35" t="s">
        <v>72</v>
      </c>
      <c r="C46" s="77">
        <f>C29</f>
        <v>199507</v>
      </c>
      <c r="D46" s="77">
        <f t="shared" ref="D46:F46" si="14">D29</f>
        <v>206704</v>
      </c>
      <c r="E46" s="77">
        <f t="shared" si="14"/>
        <v>206704</v>
      </c>
      <c r="F46" s="77">
        <f t="shared" si="14"/>
        <v>206704</v>
      </c>
      <c r="G46" s="5"/>
    </row>
    <row r="47" spans="1:7" ht="33.75" customHeight="1">
      <c r="A47" s="156" t="s">
        <v>13</v>
      </c>
      <c r="B47" s="157"/>
      <c r="C47" s="158">
        <f>C48+C49+C50+C51+C53</f>
        <v>117117</v>
      </c>
      <c r="D47" s="158">
        <f>D48+D49+D50+D51+D53</f>
        <v>232</v>
      </c>
      <c r="E47" s="158">
        <f>E48+E49+E50+E51+E53</f>
        <v>232</v>
      </c>
      <c r="F47" s="158">
        <f>F48+F49+F50+F51+F53</f>
        <v>232</v>
      </c>
      <c r="G47" s="14"/>
    </row>
    <row r="48" spans="1:7" ht="30.75" customHeight="1">
      <c r="A48" s="40" t="s">
        <v>30</v>
      </c>
      <c r="B48" s="34" t="s">
        <v>29</v>
      </c>
      <c r="C48" s="76">
        <f>C24</f>
        <v>380</v>
      </c>
      <c r="D48" s="76">
        <f t="shared" ref="D48:F48" si="15">D24</f>
        <v>0</v>
      </c>
      <c r="E48" s="76">
        <f t="shared" si="15"/>
        <v>0</v>
      </c>
      <c r="F48" s="76">
        <f t="shared" si="15"/>
        <v>0</v>
      </c>
      <c r="G48" s="5"/>
    </row>
    <row r="49" spans="1:7" ht="38.25" customHeight="1">
      <c r="A49" s="37" t="s">
        <v>46</v>
      </c>
      <c r="B49" s="35" t="s">
        <v>45</v>
      </c>
      <c r="C49" s="77">
        <f>C27</f>
        <v>18258</v>
      </c>
      <c r="D49" s="77">
        <f t="shared" ref="D49:F49" si="16">D27</f>
        <v>0</v>
      </c>
      <c r="E49" s="77">
        <f t="shared" si="16"/>
        <v>0</v>
      </c>
      <c r="F49" s="77">
        <f t="shared" si="16"/>
        <v>0</v>
      </c>
      <c r="G49" s="5"/>
    </row>
    <row r="50" spans="1:7" ht="27" customHeight="1">
      <c r="A50" s="37" t="s">
        <v>53</v>
      </c>
      <c r="B50" s="35" t="s">
        <v>52</v>
      </c>
      <c r="C50" s="77">
        <f>C28</f>
        <v>4301</v>
      </c>
      <c r="D50" s="77">
        <f t="shared" ref="D50:F50" si="17">D28</f>
        <v>80</v>
      </c>
      <c r="E50" s="77">
        <f t="shared" si="17"/>
        <v>80</v>
      </c>
      <c r="F50" s="77">
        <f t="shared" si="17"/>
        <v>80</v>
      </c>
      <c r="G50" s="5"/>
    </row>
    <row r="51" spans="1:7" ht="27" customHeight="1">
      <c r="A51" s="37" t="s">
        <v>81</v>
      </c>
      <c r="B51" s="35" t="s">
        <v>99</v>
      </c>
      <c r="C51" s="77">
        <f>C52</f>
        <v>152</v>
      </c>
      <c r="D51" s="77">
        <f t="shared" ref="D51:F51" si="18">D52</f>
        <v>152</v>
      </c>
      <c r="E51" s="77">
        <f t="shared" si="18"/>
        <v>152</v>
      </c>
      <c r="F51" s="77">
        <f t="shared" si="18"/>
        <v>152</v>
      </c>
      <c r="G51" s="5"/>
    </row>
    <row r="52" spans="1:7" ht="25.5" customHeight="1">
      <c r="A52" s="37" t="s">
        <v>80</v>
      </c>
      <c r="B52" s="35" t="s">
        <v>98</v>
      </c>
      <c r="C52" s="77">
        <v>152</v>
      </c>
      <c r="D52" s="77">
        <v>152</v>
      </c>
      <c r="E52" s="77">
        <v>152</v>
      </c>
      <c r="F52" s="77">
        <v>152</v>
      </c>
      <c r="G52" s="5"/>
    </row>
    <row r="53" spans="1:7" ht="25.5" customHeight="1">
      <c r="A53" s="37" t="s">
        <v>88</v>
      </c>
      <c r="B53" s="35" t="s">
        <v>86</v>
      </c>
      <c r="C53" s="77">
        <f>C54</f>
        <v>94026</v>
      </c>
      <c r="D53" s="77">
        <f t="shared" ref="D53:F53" si="19">D54</f>
        <v>0</v>
      </c>
      <c r="E53" s="77">
        <f t="shared" si="19"/>
        <v>0</v>
      </c>
      <c r="F53" s="77">
        <f t="shared" si="19"/>
        <v>0</v>
      </c>
      <c r="G53" s="5"/>
    </row>
    <row r="54" spans="1:7" ht="25.5" customHeight="1">
      <c r="A54" s="37" t="s">
        <v>89</v>
      </c>
      <c r="B54" s="35" t="s">
        <v>87</v>
      </c>
      <c r="C54" s="77">
        <v>94026</v>
      </c>
      <c r="D54" s="77">
        <f t="shared" ref="D54:F54" si="20">D33</f>
        <v>0</v>
      </c>
      <c r="E54" s="77">
        <f t="shared" si="20"/>
        <v>0</v>
      </c>
      <c r="F54" s="77">
        <f t="shared" si="20"/>
        <v>0</v>
      </c>
      <c r="G54" s="5"/>
    </row>
    <row r="55" spans="1:7" ht="32.25" customHeight="1">
      <c r="A55" s="140" t="s">
        <v>14</v>
      </c>
      <c r="B55" s="145">
        <v>50.1</v>
      </c>
      <c r="C55" s="141">
        <f t="shared" ref="C55:F57" si="21">C66+C72+C179+C225+C271</f>
        <v>730890</v>
      </c>
      <c r="D55" s="141">
        <f t="shared" si="21"/>
        <v>668850</v>
      </c>
      <c r="E55" s="141">
        <f t="shared" si="21"/>
        <v>670277</v>
      </c>
      <c r="F55" s="141">
        <f t="shared" si="21"/>
        <v>671213</v>
      </c>
      <c r="G55" s="15"/>
    </row>
    <row r="56" spans="1:7" ht="30.75" customHeight="1">
      <c r="A56" s="150" t="s">
        <v>15</v>
      </c>
      <c r="B56" s="151"/>
      <c r="C56" s="152">
        <f t="shared" si="21"/>
        <v>607077</v>
      </c>
      <c r="D56" s="152">
        <f t="shared" si="21"/>
        <v>668618</v>
      </c>
      <c r="E56" s="152">
        <f t="shared" si="21"/>
        <v>670045</v>
      </c>
      <c r="F56" s="152">
        <f t="shared" si="21"/>
        <v>670981</v>
      </c>
      <c r="G56" s="16"/>
    </row>
    <row r="57" spans="1:7" ht="25.5" customHeight="1">
      <c r="A57" s="153" t="s">
        <v>16</v>
      </c>
      <c r="B57" s="151">
        <v>10</v>
      </c>
      <c r="C57" s="152">
        <f t="shared" si="21"/>
        <v>437017</v>
      </c>
      <c r="D57" s="152">
        <f t="shared" si="21"/>
        <v>487505</v>
      </c>
      <c r="E57" s="152">
        <f t="shared" si="21"/>
        <v>487750</v>
      </c>
      <c r="F57" s="152">
        <f t="shared" si="21"/>
        <v>488010</v>
      </c>
      <c r="G57" s="16"/>
    </row>
    <row r="58" spans="1:7" ht="24.75" customHeight="1">
      <c r="A58" s="153" t="s">
        <v>17</v>
      </c>
      <c r="B58" s="151">
        <v>20</v>
      </c>
      <c r="C58" s="152">
        <f>C69+C182+C228+C274+C75</f>
        <v>167901</v>
      </c>
      <c r="D58" s="152">
        <f>D69+D182+D228+D274+D75</f>
        <v>179062</v>
      </c>
      <c r="E58" s="152">
        <f>E69+E182+E228+E274+E75</f>
        <v>180234</v>
      </c>
      <c r="F58" s="152">
        <f>F69+F182+F228+F274+F75</f>
        <v>180900</v>
      </c>
      <c r="G58" s="16"/>
    </row>
    <row r="59" spans="1:7" ht="24.75" customHeight="1">
      <c r="A59" s="153" t="s">
        <v>82</v>
      </c>
      <c r="B59" s="151">
        <v>59</v>
      </c>
      <c r="C59" s="152">
        <f>C76+C229+C275+C183</f>
        <v>2159</v>
      </c>
      <c r="D59" s="152">
        <f>D76+D229+D275+D183</f>
        <v>2051</v>
      </c>
      <c r="E59" s="152">
        <f>E76+E229+E275+E183</f>
        <v>2061</v>
      </c>
      <c r="F59" s="152">
        <f>F76+F229+F275+F183</f>
        <v>2071</v>
      </c>
      <c r="G59" s="16"/>
    </row>
    <row r="60" spans="1:7" ht="25.5" customHeight="1">
      <c r="A60" s="153" t="s">
        <v>18</v>
      </c>
      <c r="B60" s="151"/>
      <c r="C60" s="152">
        <f>C77+C184+C230+C276+C70</f>
        <v>123813</v>
      </c>
      <c r="D60" s="152">
        <f>D77+D184+D230</f>
        <v>232</v>
      </c>
      <c r="E60" s="152">
        <f>E77+E184+E230</f>
        <v>232</v>
      </c>
      <c r="F60" s="152">
        <f>F77+F184+F230</f>
        <v>232</v>
      </c>
      <c r="G60" s="16"/>
    </row>
    <row r="61" spans="1:7" ht="31.5" customHeight="1">
      <c r="A61" s="154" t="s">
        <v>91</v>
      </c>
      <c r="B61" s="151">
        <v>58</v>
      </c>
      <c r="C61" s="152">
        <f>C78</f>
        <v>94026</v>
      </c>
      <c r="D61" s="152">
        <f t="shared" ref="D61:F61" si="22">D78</f>
        <v>0</v>
      </c>
      <c r="E61" s="152">
        <f t="shared" si="22"/>
        <v>0</v>
      </c>
      <c r="F61" s="152">
        <f t="shared" si="22"/>
        <v>0</v>
      </c>
      <c r="G61" s="16"/>
    </row>
    <row r="62" spans="1:7" ht="31.5" customHeight="1">
      <c r="A62" s="155" t="s">
        <v>68</v>
      </c>
      <c r="B62" s="149">
        <v>58</v>
      </c>
      <c r="C62" s="152">
        <f>C185</f>
        <v>232</v>
      </c>
      <c r="D62" s="152">
        <f t="shared" ref="D62:F62" si="23">D185</f>
        <v>232</v>
      </c>
      <c r="E62" s="152">
        <f t="shared" si="23"/>
        <v>232</v>
      </c>
      <c r="F62" s="152">
        <f t="shared" si="23"/>
        <v>232</v>
      </c>
      <c r="G62" s="16"/>
    </row>
    <row r="63" spans="1:7" ht="31.5" customHeight="1">
      <c r="A63" s="159" t="s">
        <v>92</v>
      </c>
      <c r="B63" s="149" t="s">
        <v>95</v>
      </c>
      <c r="C63" s="152">
        <f>C186</f>
        <v>152</v>
      </c>
      <c r="D63" s="152">
        <f t="shared" ref="D63:F63" si="24">D186</f>
        <v>152</v>
      </c>
      <c r="E63" s="152">
        <f t="shared" si="24"/>
        <v>152</v>
      </c>
      <c r="F63" s="152">
        <f t="shared" si="24"/>
        <v>152</v>
      </c>
      <c r="G63" s="16"/>
    </row>
    <row r="64" spans="1:7" ht="31.5" customHeight="1">
      <c r="A64" s="159" t="s">
        <v>97</v>
      </c>
      <c r="B64" s="149" t="s">
        <v>96</v>
      </c>
      <c r="C64" s="152">
        <f>C197</f>
        <v>80</v>
      </c>
      <c r="D64" s="152">
        <f t="shared" ref="D64:F64" si="25">D197</f>
        <v>80</v>
      </c>
      <c r="E64" s="152">
        <f t="shared" si="25"/>
        <v>80</v>
      </c>
      <c r="F64" s="152">
        <f t="shared" si="25"/>
        <v>80</v>
      </c>
      <c r="G64" s="16"/>
    </row>
    <row r="65" spans="1:9" ht="27" customHeight="1">
      <c r="A65" s="153" t="s">
        <v>19</v>
      </c>
      <c r="B65" s="151">
        <v>70</v>
      </c>
      <c r="C65" s="152">
        <f>C188+C231+C79+C277+C71</f>
        <v>29555</v>
      </c>
      <c r="D65" s="152">
        <f>D188+D231+D79</f>
        <v>0</v>
      </c>
      <c r="E65" s="152">
        <f>E188+E231+E79</f>
        <v>0</v>
      </c>
      <c r="F65" s="152">
        <f>F188+F231+F79</f>
        <v>0</v>
      </c>
      <c r="G65" s="16"/>
      <c r="H65"/>
      <c r="I65"/>
    </row>
    <row r="66" spans="1:9" ht="37.5" customHeight="1">
      <c r="A66" s="41" t="s">
        <v>85</v>
      </c>
      <c r="B66" s="42" t="s">
        <v>40</v>
      </c>
      <c r="C66" s="79">
        <f>C67+C70</f>
        <v>3073</v>
      </c>
      <c r="D66" s="79">
        <f t="shared" ref="D66:F66" si="26">D67+D70</f>
        <v>2953</v>
      </c>
      <c r="E66" s="79">
        <f t="shared" si="26"/>
        <v>2953</v>
      </c>
      <c r="F66" s="79">
        <f t="shared" si="26"/>
        <v>2953</v>
      </c>
      <c r="G66" s="14"/>
      <c r="H66"/>
      <c r="I66"/>
    </row>
    <row r="67" spans="1:9" ht="27" customHeight="1">
      <c r="A67" s="33" t="s">
        <v>15</v>
      </c>
      <c r="B67" s="26"/>
      <c r="C67" s="86">
        <f>C68+C69</f>
        <v>2953</v>
      </c>
      <c r="D67" s="105">
        <f>D68+D69</f>
        <v>2953</v>
      </c>
      <c r="E67" s="105">
        <f t="shared" ref="E67:F67" si="27">E68+E69</f>
        <v>2953</v>
      </c>
      <c r="F67" s="105">
        <f t="shared" si="27"/>
        <v>2953</v>
      </c>
      <c r="G67" s="11"/>
      <c r="H67"/>
      <c r="I67"/>
    </row>
    <row r="68" spans="1:9" ht="24.75" customHeight="1">
      <c r="A68" s="27" t="s">
        <v>16</v>
      </c>
      <c r="B68" s="26">
        <v>10</v>
      </c>
      <c r="C68" s="86">
        <v>2600</v>
      </c>
      <c r="D68" s="105">
        <v>2600</v>
      </c>
      <c r="E68" s="105">
        <v>2600</v>
      </c>
      <c r="F68" s="105">
        <v>2600</v>
      </c>
      <c r="G68" s="11"/>
      <c r="H68"/>
      <c r="I68"/>
    </row>
    <row r="69" spans="1:9" ht="25.5" customHeight="1">
      <c r="A69" s="27" t="s">
        <v>17</v>
      </c>
      <c r="B69" s="26">
        <v>20</v>
      </c>
      <c r="C69" s="86">
        <f>350+3</f>
        <v>353</v>
      </c>
      <c r="D69" s="142">
        <f>350+3</f>
        <v>353</v>
      </c>
      <c r="E69" s="142">
        <f>350+3</f>
        <v>353</v>
      </c>
      <c r="F69" s="142">
        <f>350+3</f>
        <v>353</v>
      </c>
      <c r="G69" s="7"/>
      <c r="H69"/>
      <c r="I69"/>
    </row>
    <row r="70" spans="1:9" ht="25.5" customHeight="1">
      <c r="A70" s="27" t="s">
        <v>18</v>
      </c>
      <c r="B70" s="26"/>
      <c r="C70" s="86">
        <f>C71</f>
        <v>120</v>
      </c>
      <c r="D70" s="86">
        <f t="shared" ref="D70:F70" si="28">D71</f>
        <v>0</v>
      </c>
      <c r="E70" s="86">
        <f t="shared" si="28"/>
        <v>0</v>
      </c>
      <c r="F70" s="86">
        <f t="shared" si="28"/>
        <v>0</v>
      </c>
      <c r="G70" s="7"/>
      <c r="H70"/>
      <c r="I70"/>
    </row>
    <row r="71" spans="1:9" ht="25.5" customHeight="1">
      <c r="A71" s="27" t="s">
        <v>19</v>
      </c>
      <c r="B71" s="26">
        <v>70</v>
      </c>
      <c r="C71" s="86">
        <v>120</v>
      </c>
      <c r="D71" s="142">
        <v>0</v>
      </c>
      <c r="E71" s="142">
        <v>0</v>
      </c>
      <c r="F71" s="142">
        <v>0</v>
      </c>
      <c r="G71" s="7"/>
      <c r="H71"/>
      <c r="I71"/>
    </row>
    <row r="72" spans="1:9" ht="29.25" customHeight="1">
      <c r="A72" s="43" t="s">
        <v>20</v>
      </c>
      <c r="B72" s="44">
        <v>66.099999999999994</v>
      </c>
      <c r="C72" s="81">
        <f t="shared" ref="C72:F75" si="29">C80+C155</f>
        <v>650374</v>
      </c>
      <c r="D72" s="81">
        <f t="shared" si="29"/>
        <v>592889</v>
      </c>
      <c r="E72" s="81">
        <f t="shared" si="29"/>
        <v>592889</v>
      </c>
      <c r="F72" s="81">
        <f t="shared" si="29"/>
        <v>592889</v>
      </c>
      <c r="G72" s="17"/>
      <c r="H72"/>
      <c r="I72"/>
    </row>
    <row r="73" spans="1:9" ht="26.25" customHeight="1">
      <c r="A73" s="45" t="s">
        <v>15</v>
      </c>
      <c r="B73" s="43"/>
      <c r="C73" s="81">
        <f t="shared" si="29"/>
        <v>531544</v>
      </c>
      <c r="D73" s="81">
        <f t="shared" si="29"/>
        <v>592889</v>
      </c>
      <c r="E73" s="81">
        <f t="shared" si="29"/>
        <v>592889</v>
      </c>
      <c r="F73" s="81">
        <f t="shared" si="29"/>
        <v>592889</v>
      </c>
      <c r="G73" s="17"/>
      <c r="H73"/>
      <c r="I73"/>
    </row>
    <row r="74" spans="1:9" ht="23.25" customHeight="1">
      <c r="A74" s="46" t="s">
        <v>16</v>
      </c>
      <c r="B74" s="43">
        <v>10</v>
      </c>
      <c r="C74" s="81">
        <f t="shared" si="29"/>
        <v>390287</v>
      </c>
      <c r="D74" s="81">
        <f t="shared" si="29"/>
        <v>440785</v>
      </c>
      <c r="E74" s="81">
        <f t="shared" si="29"/>
        <v>440785</v>
      </c>
      <c r="F74" s="81">
        <f t="shared" si="29"/>
        <v>440785</v>
      </c>
      <c r="G74" s="17"/>
      <c r="H74"/>
      <c r="I74"/>
    </row>
    <row r="75" spans="1:9" ht="23.25" customHeight="1">
      <c r="A75" s="46" t="s">
        <v>17</v>
      </c>
      <c r="B75" s="43">
        <v>20</v>
      </c>
      <c r="C75" s="81">
        <f t="shared" si="29"/>
        <v>139568</v>
      </c>
      <c r="D75" s="81">
        <f t="shared" si="29"/>
        <v>150543</v>
      </c>
      <c r="E75" s="81">
        <f t="shared" si="29"/>
        <v>150543</v>
      </c>
      <c r="F75" s="81">
        <f t="shared" si="29"/>
        <v>150543</v>
      </c>
      <c r="G75" s="17"/>
      <c r="H75"/>
      <c r="I75"/>
    </row>
    <row r="76" spans="1:9" ht="23.25" customHeight="1">
      <c r="A76" s="46" t="s">
        <v>82</v>
      </c>
      <c r="B76" s="43">
        <v>59</v>
      </c>
      <c r="C76" s="81">
        <f>C84</f>
        <v>1689</v>
      </c>
      <c r="D76" s="81">
        <f>D84</f>
        <v>1561</v>
      </c>
      <c r="E76" s="81">
        <f>E84</f>
        <v>1561</v>
      </c>
      <c r="F76" s="81">
        <f>F84</f>
        <v>1561</v>
      </c>
      <c r="G76" s="17"/>
      <c r="H76"/>
      <c r="I76"/>
    </row>
    <row r="77" spans="1:9" ht="25.5" customHeight="1">
      <c r="A77" s="46" t="s">
        <v>18</v>
      </c>
      <c r="B77" s="43"/>
      <c r="C77" s="81">
        <f>C85</f>
        <v>118830</v>
      </c>
      <c r="D77" s="81">
        <f t="shared" ref="D77:F77" si="30">D85</f>
        <v>0</v>
      </c>
      <c r="E77" s="81">
        <f t="shared" si="30"/>
        <v>0</v>
      </c>
      <c r="F77" s="81">
        <f t="shared" si="30"/>
        <v>0</v>
      </c>
      <c r="G77" s="17"/>
      <c r="H77"/>
      <c r="I77"/>
    </row>
    <row r="78" spans="1:9" ht="34.5" customHeight="1">
      <c r="A78" s="144" t="s">
        <v>91</v>
      </c>
      <c r="B78" s="43">
        <v>58</v>
      </c>
      <c r="C78" s="81">
        <f>C86</f>
        <v>94026</v>
      </c>
      <c r="D78" s="81">
        <f t="shared" ref="D78:F78" si="31">D86</f>
        <v>0</v>
      </c>
      <c r="E78" s="81">
        <f t="shared" si="31"/>
        <v>0</v>
      </c>
      <c r="F78" s="81">
        <f t="shared" si="31"/>
        <v>0</v>
      </c>
      <c r="G78" s="17"/>
      <c r="H78"/>
      <c r="I78"/>
    </row>
    <row r="79" spans="1:9" ht="26.25" customHeight="1">
      <c r="A79" s="46" t="s">
        <v>19</v>
      </c>
      <c r="B79" s="43">
        <v>70</v>
      </c>
      <c r="C79" s="81">
        <f>C87</f>
        <v>24804</v>
      </c>
      <c r="D79" s="81">
        <f t="shared" ref="D79:F79" si="32">D87</f>
        <v>0</v>
      </c>
      <c r="E79" s="81">
        <f t="shared" si="32"/>
        <v>0</v>
      </c>
      <c r="F79" s="81">
        <f t="shared" si="32"/>
        <v>0</v>
      </c>
      <c r="G79" s="17"/>
      <c r="H79"/>
      <c r="I79"/>
    </row>
    <row r="80" spans="1:9" ht="26.25" customHeight="1">
      <c r="A80" s="39" t="s">
        <v>56</v>
      </c>
      <c r="B80" s="47">
        <v>66.099999999999994</v>
      </c>
      <c r="C80" s="78">
        <f t="shared" ref="C80:F83" si="33">C88+C96+C104+C112+C119+C126+C133+C141+C148</f>
        <v>643976</v>
      </c>
      <c r="D80" s="78">
        <f t="shared" si="33"/>
        <v>586491</v>
      </c>
      <c r="E80" s="78">
        <f t="shared" si="33"/>
        <v>586491</v>
      </c>
      <c r="F80" s="78">
        <f t="shared" si="33"/>
        <v>586491</v>
      </c>
      <c r="G80" s="17"/>
      <c r="H80"/>
      <c r="I80"/>
    </row>
    <row r="81" spans="1:9" ht="28.5" customHeight="1">
      <c r="A81" s="38" t="s">
        <v>15</v>
      </c>
      <c r="B81" s="39"/>
      <c r="C81" s="78">
        <f t="shared" si="33"/>
        <v>525146</v>
      </c>
      <c r="D81" s="78">
        <f t="shared" si="33"/>
        <v>586491</v>
      </c>
      <c r="E81" s="78">
        <f t="shared" si="33"/>
        <v>586491</v>
      </c>
      <c r="F81" s="78">
        <f t="shared" si="33"/>
        <v>586491</v>
      </c>
      <c r="G81" s="14"/>
      <c r="H81"/>
      <c r="I81"/>
    </row>
    <row r="82" spans="1:9" ht="24.75" customHeight="1">
      <c r="A82" s="48" t="s">
        <v>16</v>
      </c>
      <c r="B82" s="39">
        <v>10</v>
      </c>
      <c r="C82" s="78">
        <f t="shared" si="33"/>
        <v>384167</v>
      </c>
      <c r="D82" s="78">
        <f t="shared" si="33"/>
        <v>434665</v>
      </c>
      <c r="E82" s="78">
        <f t="shared" si="33"/>
        <v>434665</v>
      </c>
      <c r="F82" s="78">
        <f t="shared" si="33"/>
        <v>434665</v>
      </c>
      <c r="G82" s="14"/>
      <c r="H82"/>
      <c r="I82"/>
    </row>
    <row r="83" spans="1:9" ht="24.75" customHeight="1">
      <c r="A83" s="48" t="s">
        <v>17</v>
      </c>
      <c r="B83" s="39">
        <v>20</v>
      </c>
      <c r="C83" s="78">
        <f t="shared" si="33"/>
        <v>139290</v>
      </c>
      <c r="D83" s="78">
        <f t="shared" si="33"/>
        <v>150265</v>
      </c>
      <c r="E83" s="78">
        <f t="shared" si="33"/>
        <v>150265</v>
      </c>
      <c r="F83" s="78">
        <f t="shared" si="33"/>
        <v>150265</v>
      </c>
      <c r="G83" s="14"/>
      <c r="H83"/>
      <c r="I83"/>
    </row>
    <row r="84" spans="1:9" ht="25.5" customHeight="1">
      <c r="A84" s="48" t="s">
        <v>82</v>
      </c>
      <c r="B84" s="39">
        <v>59</v>
      </c>
      <c r="C84" s="78">
        <f>C92+C100+C108+C123+C130+C137+C145+C152</f>
        <v>1689</v>
      </c>
      <c r="D84" s="78">
        <f t="shared" ref="D84:F84" si="34">D92+D100+D108+D123+D130+D137+D145+D152</f>
        <v>1561</v>
      </c>
      <c r="E84" s="78">
        <f t="shared" si="34"/>
        <v>1561</v>
      </c>
      <c r="F84" s="78">
        <f t="shared" si="34"/>
        <v>1561</v>
      </c>
      <c r="G84" s="14"/>
      <c r="H84"/>
      <c r="I84"/>
    </row>
    <row r="85" spans="1:9" ht="27" customHeight="1">
      <c r="A85" s="48" t="s">
        <v>18</v>
      </c>
      <c r="B85" s="39"/>
      <c r="C85" s="78">
        <f>C93+C101+C109+C116+C124+C131+C138+C146+C153</f>
        <v>118830</v>
      </c>
      <c r="D85" s="78">
        <f t="shared" ref="D85:F85" si="35">D93+D101+D109+D116+D124+D131+D138+D146+D153</f>
        <v>0</v>
      </c>
      <c r="E85" s="78">
        <f t="shared" si="35"/>
        <v>0</v>
      </c>
      <c r="F85" s="78">
        <f t="shared" si="35"/>
        <v>0</v>
      </c>
      <c r="G85" s="14"/>
      <c r="H85"/>
      <c r="I85"/>
    </row>
    <row r="86" spans="1:9" ht="32.25" customHeight="1">
      <c r="A86" s="147" t="s">
        <v>91</v>
      </c>
      <c r="B86" s="39">
        <v>58</v>
      </c>
      <c r="C86" s="78">
        <f>C94+C102+C110+C117+C132+C139+C147</f>
        <v>94026</v>
      </c>
      <c r="D86" s="78">
        <f t="shared" ref="D86:F86" si="36">D94+D102+D110+D117+D132+D139+D147</f>
        <v>0</v>
      </c>
      <c r="E86" s="78">
        <f t="shared" si="36"/>
        <v>0</v>
      </c>
      <c r="F86" s="78">
        <f t="shared" si="36"/>
        <v>0</v>
      </c>
      <c r="G86" s="14"/>
      <c r="H86"/>
      <c r="I86"/>
    </row>
    <row r="87" spans="1:9" ht="27" customHeight="1">
      <c r="A87" s="48" t="s">
        <v>19</v>
      </c>
      <c r="B87" s="39">
        <v>70</v>
      </c>
      <c r="C87" s="78">
        <f>C95+C103+C111+C118+C125+C140+C154</f>
        <v>24804</v>
      </c>
      <c r="D87" s="78">
        <f t="shared" ref="D87:F87" si="37">D95+D103+D111+D118+D125+D140+D154</f>
        <v>0</v>
      </c>
      <c r="E87" s="78">
        <f t="shared" si="37"/>
        <v>0</v>
      </c>
      <c r="F87" s="78">
        <f t="shared" si="37"/>
        <v>0</v>
      </c>
      <c r="G87" s="14"/>
      <c r="H87"/>
      <c r="I87"/>
    </row>
    <row r="88" spans="1:9" ht="30.75" customHeight="1">
      <c r="A88" s="49" t="s">
        <v>34</v>
      </c>
      <c r="B88" s="50">
        <v>66.099999999999994</v>
      </c>
      <c r="C88" s="82">
        <f>C89+C93</f>
        <v>351442</v>
      </c>
      <c r="D88" s="82">
        <f t="shared" ref="D88:F88" si="38">D89+D93</f>
        <v>359946</v>
      </c>
      <c r="E88" s="82">
        <f t="shared" si="38"/>
        <v>359946</v>
      </c>
      <c r="F88" s="82">
        <f t="shared" si="38"/>
        <v>359946</v>
      </c>
      <c r="G88" s="11"/>
      <c r="H88"/>
      <c r="I88"/>
    </row>
    <row r="89" spans="1:9" ht="21.75" customHeight="1">
      <c r="A89" s="33" t="s">
        <v>15</v>
      </c>
      <c r="B89" s="34"/>
      <c r="C89" s="80">
        <f t="shared" ref="C89:F89" si="39">C90+C91+C92</f>
        <v>311790</v>
      </c>
      <c r="D89" s="80">
        <f t="shared" si="39"/>
        <v>359946</v>
      </c>
      <c r="E89" s="80">
        <f t="shared" si="39"/>
        <v>359946</v>
      </c>
      <c r="F89" s="80">
        <f t="shared" si="39"/>
        <v>359946</v>
      </c>
      <c r="G89" s="11"/>
      <c r="H89"/>
      <c r="I89"/>
    </row>
    <row r="90" spans="1:9" ht="25.5" customHeight="1">
      <c r="A90" s="27" t="s">
        <v>16</v>
      </c>
      <c r="B90" s="26">
        <v>10</v>
      </c>
      <c r="C90" s="76">
        <v>215000</v>
      </c>
      <c r="D90" s="102">
        <v>253408</v>
      </c>
      <c r="E90" s="102">
        <v>253408</v>
      </c>
      <c r="F90" s="102">
        <v>253408</v>
      </c>
      <c r="G90" s="7"/>
      <c r="H90"/>
      <c r="I90"/>
    </row>
    <row r="91" spans="1:9" ht="23.25" customHeight="1">
      <c r="A91" s="27" t="s">
        <v>31</v>
      </c>
      <c r="B91" s="26">
        <v>20</v>
      </c>
      <c r="C91" s="76">
        <v>96015</v>
      </c>
      <c r="D91" s="76">
        <v>105763</v>
      </c>
      <c r="E91" s="76">
        <v>105763</v>
      </c>
      <c r="F91" s="76">
        <v>105763</v>
      </c>
      <c r="G91" s="18"/>
      <c r="H91"/>
    </row>
    <row r="92" spans="1:9" ht="21" customHeight="1">
      <c r="A92" s="27" t="s">
        <v>82</v>
      </c>
      <c r="B92" s="26">
        <v>59</v>
      </c>
      <c r="C92" s="76">
        <v>775</v>
      </c>
      <c r="D92" s="76">
        <v>775</v>
      </c>
      <c r="E92" s="76">
        <v>775</v>
      </c>
      <c r="F92" s="76">
        <v>775</v>
      </c>
      <c r="G92" s="18"/>
      <c r="H92"/>
      <c r="I92"/>
    </row>
    <row r="93" spans="1:9" ht="23.25" customHeight="1">
      <c r="A93" s="27" t="s">
        <v>18</v>
      </c>
      <c r="B93" s="26"/>
      <c r="C93" s="83">
        <f>C95+C94</f>
        <v>39652</v>
      </c>
      <c r="D93" s="83">
        <f t="shared" ref="D93:F93" si="40">D95+D94</f>
        <v>0</v>
      </c>
      <c r="E93" s="83">
        <f t="shared" si="40"/>
        <v>0</v>
      </c>
      <c r="F93" s="83">
        <f t="shared" si="40"/>
        <v>0</v>
      </c>
      <c r="G93" s="11"/>
    </row>
    <row r="94" spans="1:9" ht="32.25" customHeight="1">
      <c r="A94" s="164" t="s">
        <v>91</v>
      </c>
      <c r="B94" s="26">
        <v>58</v>
      </c>
      <c r="C94" s="76">
        <v>23464</v>
      </c>
      <c r="D94" s="76">
        <v>0</v>
      </c>
      <c r="E94" s="76">
        <v>0</v>
      </c>
      <c r="F94" s="76">
        <v>0</v>
      </c>
      <c r="G94" s="11"/>
    </row>
    <row r="95" spans="1:9" ht="21.75" customHeight="1">
      <c r="A95" s="27" t="s">
        <v>19</v>
      </c>
      <c r="B95" s="26">
        <v>70</v>
      </c>
      <c r="C95" s="76">
        <v>16188</v>
      </c>
      <c r="D95" s="76">
        <v>0</v>
      </c>
      <c r="E95" s="76">
        <v>0</v>
      </c>
      <c r="F95" s="76">
        <v>0</v>
      </c>
      <c r="G95" s="18"/>
    </row>
    <row r="96" spans="1:9" ht="32.25" customHeight="1">
      <c r="A96" s="51" t="s">
        <v>21</v>
      </c>
      <c r="B96" s="50">
        <v>66.099999999999994</v>
      </c>
      <c r="C96" s="84">
        <f>C97+C101</f>
        <v>89361</v>
      </c>
      <c r="D96" s="84">
        <f t="shared" ref="D96:F96" si="41">D97+D101</f>
        <v>87900</v>
      </c>
      <c r="E96" s="84">
        <f t="shared" si="41"/>
        <v>87900</v>
      </c>
      <c r="F96" s="84">
        <f t="shared" si="41"/>
        <v>87900</v>
      </c>
      <c r="G96" s="6"/>
    </row>
    <row r="97" spans="1:9" ht="27.75" customHeight="1">
      <c r="A97" s="33" t="s">
        <v>15</v>
      </c>
      <c r="B97" s="34"/>
      <c r="C97" s="85">
        <f t="shared" ref="C97:F97" si="42">C98+C99+C100</f>
        <v>81104</v>
      </c>
      <c r="D97" s="85">
        <f t="shared" si="42"/>
        <v>87900</v>
      </c>
      <c r="E97" s="85">
        <f t="shared" si="42"/>
        <v>87900</v>
      </c>
      <c r="F97" s="85">
        <f t="shared" si="42"/>
        <v>87900</v>
      </c>
      <c r="G97" s="6"/>
    </row>
    <row r="98" spans="1:9" ht="26.25" customHeight="1">
      <c r="A98" s="27" t="s">
        <v>16</v>
      </c>
      <c r="B98" s="26">
        <v>10</v>
      </c>
      <c r="C98" s="76">
        <v>61610</v>
      </c>
      <c r="D98" s="102">
        <v>66720</v>
      </c>
      <c r="E98" s="102">
        <v>66720</v>
      </c>
      <c r="F98" s="102">
        <v>66720</v>
      </c>
      <c r="G98" s="7"/>
    </row>
    <row r="99" spans="1:9" ht="25.5" customHeight="1">
      <c r="A99" s="27" t="s">
        <v>17</v>
      </c>
      <c r="B99" s="26">
        <v>20</v>
      </c>
      <c r="C99" s="76">
        <v>19200</v>
      </c>
      <c r="D99" s="76">
        <v>20886</v>
      </c>
      <c r="E99" s="76">
        <v>20886</v>
      </c>
      <c r="F99" s="76">
        <v>20886</v>
      </c>
      <c r="G99" s="18"/>
    </row>
    <row r="100" spans="1:9" ht="24" customHeight="1">
      <c r="A100" s="27" t="s">
        <v>82</v>
      </c>
      <c r="B100" s="26">
        <v>59</v>
      </c>
      <c r="C100" s="76">
        <v>294</v>
      </c>
      <c r="D100" s="76">
        <v>294</v>
      </c>
      <c r="E100" s="76">
        <v>294</v>
      </c>
      <c r="F100" s="76">
        <v>294</v>
      </c>
      <c r="G100" s="18"/>
    </row>
    <row r="101" spans="1:9" ht="28.5" customHeight="1">
      <c r="A101" s="27" t="s">
        <v>18</v>
      </c>
      <c r="B101" s="26"/>
      <c r="C101" s="83">
        <f>C102+C103</f>
        <v>8257</v>
      </c>
      <c r="D101" s="83">
        <f t="shared" ref="D101:F101" si="43">D103</f>
        <v>0</v>
      </c>
      <c r="E101" s="83">
        <f t="shared" si="43"/>
        <v>0</v>
      </c>
      <c r="F101" s="83">
        <f t="shared" si="43"/>
        <v>0</v>
      </c>
      <c r="G101" s="11"/>
    </row>
    <row r="102" spans="1:9" ht="33.75" customHeight="1">
      <c r="A102" s="164" t="s">
        <v>91</v>
      </c>
      <c r="B102" s="26">
        <v>58</v>
      </c>
      <c r="C102" s="76">
        <v>2880</v>
      </c>
      <c r="D102" s="76">
        <v>0</v>
      </c>
      <c r="E102" s="76">
        <v>0</v>
      </c>
      <c r="F102" s="76">
        <v>0</v>
      </c>
      <c r="G102" s="11"/>
    </row>
    <row r="103" spans="1:9" ht="24.75" customHeight="1">
      <c r="A103" s="27" t="s">
        <v>19</v>
      </c>
      <c r="B103" s="26">
        <v>70</v>
      </c>
      <c r="C103" s="76">
        <v>5377</v>
      </c>
      <c r="D103" s="76">
        <v>0</v>
      </c>
      <c r="E103" s="76">
        <v>0</v>
      </c>
      <c r="F103" s="76">
        <v>0</v>
      </c>
      <c r="G103" s="18"/>
    </row>
    <row r="104" spans="1:9" ht="35.25" customHeight="1">
      <c r="A104" s="49" t="s">
        <v>35</v>
      </c>
      <c r="B104" s="50">
        <v>66.099999999999994</v>
      </c>
      <c r="C104" s="84">
        <f>C105+C109</f>
        <v>76225</v>
      </c>
      <c r="D104" s="84">
        <f t="shared" ref="D104:F104" si="44">D105+D109</f>
        <v>31854</v>
      </c>
      <c r="E104" s="84">
        <f t="shared" si="44"/>
        <v>31854</v>
      </c>
      <c r="F104" s="84">
        <f t="shared" si="44"/>
        <v>31854</v>
      </c>
      <c r="G104" s="6"/>
      <c r="I104" s="2"/>
    </row>
    <row r="105" spans="1:9" ht="24.75" customHeight="1">
      <c r="A105" s="33" t="s">
        <v>15</v>
      </c>
      <c r="B105" s="34"/>
      <c r="C105" s="85">
        <f>C106+C107+C108</f>
        <v>31488</v>
      </c>
      <c r="D105" s="85">
        <f t="shared" ref="D105:F105" si="45">D106+D107+D108</f>
        <v>31854</v>
      </c>
      <c r="E105" s="85">
        <f t="shared" si="45"/>
        <v>31854</v>
      </c>
      <c r="F105" s="85">
        <f t="shared" si="45"/>
        <v>31854</v>
      </c>
      <c r="G105" s="6"/>
    </row>
    <row r="106" spans="1:9" ht="24.75" customHeight="1">
      <c r="A106" s="27" t="s">
        <v>16</v>
      </c>
      <c r="B106" s="26">
        <v>10</v>
      </c>
      <c r="C106" s="76">
        <v>25209</v>
      </c>
      <c r="D106" s="76">
        <v>25575</v>
      </c>
      <c r="E106" s="76">
        <v>25575</v>
      </c>
      <c r="F106" s="76">
        <v>25575</v>
      </c>
      <c r="G106" s="18"/>
    </row>
    <row r="107" spans="1:9" ht="26.25" customHeight="1">
      <c r="A107" s="27" t="s">
        <v>17</v>
      </c>
      <c r="B107" s="26">
        <v>20</v>
      </c>
      <c r="C107" s="76">
        <v>6119</v>
      </c>
      <c r="D107" s="76">
        <v>6119</v>
      </c>
      <c r="E107" s="76">
        <v>6119</v>
      </c>
      <c r="F107" s="76">
        <v>6119</v>
      </c>
      <c r="G107" s="18"/>
    </row>
    <row r="108" spans="1:9" ht="27.75" customHeight="1">
      <c r="A108" s="27" t="s">
        <v>82</v>
      </c>
      <c r="B108" s="26">
        <v>59</v>
      </c>
      <c r="C108" s="76">
        <v>160</v>
      </c>
      <c r="D108" s="76">
        <v>160</v>
      </c>
      <c r="E108" s="76">
        <v>160</v>
      </c>
      <c r="F108" s="76">
        <v>160</v>
      </c>
      <c r="G108" s="18"/>
    </row>
    <row r="109" spans="1:9" ht="27.75" customHeight="1">
      <c r="A109" s="27" t="s">
        <v>18</v>
      </c>
      <c r="B109" s="26"/>
      <c r="C109" s="76">
        <f>C110+C111</f>
        <v>44737</v>
      </c>
      <c r="D109" s="76">
        <f t="shared" ref="D109:F109" si="46">D110+D111</f>
        <v>0</v>
      </c>
      <c r="E109" s="76">
        <f t="shared" si="46"/>
        <v>0</v>
      </c>
      <c r="F109" s="76">
        <f t="shared" si="46"/>
        <v>0</v>
      </c>
      <c r="G109" s="18"/>
    </row>
    <row r="110" spans="1:9" ht="33.75" customHeight="1">
      <c r="A110" s="164" t="s">
        <v>91</v>
      </c>
      <c r="B110" s="26">
        <v>58</v>
      </c>
      <c r="C110" s="76">
        <v>44172</v>
      </c>
      <c r="D110" s="76">
        <v>0</v>
      </c>
      <c r="E110" s="76">
        <v>0</v>
      </c>
      <c r="F110" s="76">
        <v>0</v>
      </c>
      <c r="G110" s="18"/>
    </row>
    <row r="111" spans="1:9" ht="27.75" customHeight="1">
      <c r="A111" s="27" t="s">
        <v>19</v>
      </c>
      <c r="B111" s="26">
        <v>70</v>
      </c>
      <c r="C111" s="76">
        <v>565</v>
      </c>
      <c r="D111" s="76">
        <v>0</v>
      </c>
      <c r="E111" s="76">
        <v>0</v>
      </c>
      <c r="F111" s="76">
        <v>0</v>
      </c>
      <c r="G111" s="18"/>
    </row>
    <row r="112" spans="1:9" ht="29.25" customHeight="1">
      <c r="A112" s="49" t="s">
        <v>36</v>
      </c>
      <c r="B112" s="50">
        <v>66.099999999999994</v>
      </c>
      <c r="C112" s="84">
        <f>C113+C116</f>
        <v>19186</v>
      </c>
      <c r="D112" s="84">
        <f t="shared" ref="D112:F112" si="47">D113+D116</f>
        <v>14958</v>
      </c>
      <c r="E112" s="84">
        <f t="shared" si="47"/>
        <v>14958</v>
      </c>
      <c r="F112" s="84">
        <f t="shared" si="47"/>
        <v>14958</v>
      </c>
      <c r="G112" s="6"/>
      <c r="H112"/>
      <c r="I112"/>
    </row>
    <row r="113" spans="1:9" ht="28.5" customHeight="1">
      <c r="A113" s="33" t="s">
        <v>15</v>
      </c>
      <c r="B113" s="34"/>
      <c r="C113" s="85">
        <f>C114+C115</f>
        <v>15023</v>
      </c>
      <c r="D113" s="85">
        <f t="shared" ref="D113:F113" si="48">D114+D115</f>
        <v>14958</v>
      </c>
      <c r="E113" s="85">
        <f t="shared" si="48"/>
        <v>14958</v>
      </c>
      <c r="F113" s="85">
        <f t="shared" si="48"/>
        <v>14958</v>
      </c>
      <c r="G113" s="6"/>
      <c r="H113"/>
      <c r="I113"/>
    </row>
    <row r="114" spans="1:9" ht="24" customHeight="1">
      <c r="A114" s="27" t="s">
        <v>16</v>
      </c>
      <c r="B114" s="26">
        <v>10</v>
      </c>
      <c r="C114" s="76">
        <v>12606</v>
      </c>
      <c r="D114" s="76">
        <v>12606</v>
      </c>
      <c r="E114" s="76">
        <v>12606</v>
      </c>
      <c r="F114" s="76">
        <v>12606</v>
      </c>
      <c r="G114" s="18"/>
      <c r="H114"/>
      <c r="I114"/>
    </row>
    <row r="115" spans="1:9" ht="22.5" customHeight="1">
      <c r="A115" s="27" t="s">
        <v>31</v>
      </c>
      <c r="B115" s="26">
        <v>20</v>
      </c>
      <c r="C115" s="76">
        <v>2417</v>
      </c>
      <c r="D115" s="76">
        <v>2352</v>
      </c>
      <c r="E115" s="76">
        <v>2352</v>
      </c>
      <c r="F115" s="76">
        <v>2352</v>
      </c>
      <c r="G115" s="18"/>
      <c r="H115"/>
      <c r="I115"/>
    </row>
    <row r="116" spans="1:9" ht="22.5" customHeight="1">
      <c r="A116" s="27" t="s">
        <v>18</v>
      </c>
      <c r="B116" s="26"/>
      <c r="C116" s="76">
        <f>C117+C118</f>
        <v>4163</v>
      </c>
      <c r="D116" s="76">
        <f t="shared" ref="D116:F116" si="49">D117+D118</f>
        <v>0</v>
      </c>
      <c r="E116" s="76">
        <f t="shared" si="49"/>
        <v>0</v>
      </c>
      <c r="F116" s="76">
        <f t="shared" si="49"/>
        <v>0</v>
      </c>
      <c r="G116" s="18"/>
      <c r="H116"/>
      <c r="I116"/>
    </row>
    <row r="117" spans="1:9" ht="30" customHeight="1">
      <c r="A117" s="164" t="s">
        <v>91</v>
      </c>
      <c r="B117" s="26">
        <v>58</v>
      </c>
      <c r="C117" s="76">
        <v>3578</v>
      </c>
      <c r="D117" s="76">
        <v>0</v>
      </c>
      <c r="E117" s="76">
        <v>0</v>
      </c>
      <c r="F117" s="76">
        <v>0</v>
      </c>
      <c r="G117" s="18"/>
      <c r="H117"/>
      <c r="I117"/>
    </row>
    <row r="118" spans="1:9" ht="23.25" customHeight="1">
      <c r="A118" s="27" t="s">
        <v>19</v>
      </c>
      <c r="B118" s="26">
        <v>70</v>
      </c>
      <c r="C118" s="76">
        <v>585</v>
      </c>
      <c r="D118" s="76">
        <v>0</v>
      </c>
      <c r="E118" s="76">
        <v>0</v>
      </c>
      <c r="F118" s="76">
        <v>0</v>
      </c>
      <c r="G118" s="18"/>
      <c r="H118"/>
      <c r="I118"/>
    </row>
    <row r="119" spans="1:9" ht="36.75" customHeight="1">
      <c r="A119" s="49" t="s">
        <v>37</v>
      </c>
      <c r="B119" s="50">
        <v>66.099999999999994</v>
      </c>
      <c r="C119" s="84">
        <f>C120+C124</f>
        <v>14867</v>
      </c>
      <c r="D119" s="84">
        <f t="shared" ref="D119:F119" si="50">D120+D124</f>
        <v>14697</v>
      </c>
      <c r="E119" s="84">
        <f t="shared" si="50"/>
        <v>14697</v>
      </c>
      <c r="F119" s="84">
        <f t="shared" si="50"/>
        <v>14697</v>
      </c>
      <c r="G119" s="6"/>
      <c r="H119"/>
      <c r="I119"/>
    </row>
    <row r="120" spans="1:9" ht="27" customHeight="1">
      <c r="A120" s="33" t="s">
        <v>15</v>
      </c>
      <c r="B120" s="34"/>
      <c r="C120" s="85">
        <f t="shared" ref="C120:F120" si="51">C121+C122+C123</f>
        <v>14776</v>
      </c>
      <c r="D120" s="85">
        <f t="shared" si="51"/>
        <v>14697</v>
      </c>
      <c r="E120" s="85">
        <f t="shared" si="51"/>
        <v>14697</v>
      </c>
      <c r="F120" s="85">
        <f t="shared" si="51"/>
        <v>14697</v>
      </c>
      <c r="G120" s="6"/>
      <c r="H120"/>
      <c r="I120"/>
    </row>
    <row r="121" spans="1:9" ht="27" customHeight="1">
      <c r="A121" s="27" t="s">
        <v>16</v>
      </c>
      <c r="B121" s="26">
        <v>10</v>
      </c>
      <c r="C121" s="76">
        <v>12426</v>
      </c>
      <c r="D121" s="76">
        <v>12503</v>
      </c>
      <c r="E121" s="76">
        <v>12503</v>
      </c>
      <c r="F121" s="76">
        <v>12503</v>
      </c>
      <c r="G121" s="18"/>
      <c r="H121"/>
      <c r="I121"/>
    </row>
    <row r="122" spans="1:9" ht="24" customHeight="1">
      <c r="A122" s="27" t="s">
        <v>17</v>
      </c>
      <c r="B122" s="26">
        <v>20</v>
      </c>
      <c r="C122" s="76">
        <v>2270</v>
      </c>
      <c r="D122" s="76">
        <v>2114</v>
      </c>
      <c r="E122" s="76">
        <v>2114</v>
      </c>
      <c r="F122" s="76">
        <v>2114</v>
      </c>
      <c r="G122" s="18"/>
      <c r="H122"/>
    </row>
    <row r="123" spans="1:9" ht="24.75" customHeight="1">
      <c r="A123" s="27" t="s">
        <v>82</v>
      </c>
      <c r="B123" s="26">
        <v>59</v>
      </c>
      <c r="C123" s="76">
        <v>80</v>
      </c>
      <c r="D123" s="76">
        <v>80</v>
      </c>
      <c r="E123" s="76">
        <v>80</v>
      </c>
      <c r="F123" s="76">
        <v>80</v>
      </c>
      <c r="G123" s="18"/>
      <c r="H123"/>
    </row>
    <row r="124" spans="1:9" ht="23.25" customHeight="1">
      <c r="A124" s="27" t="s">
        <v>18</v>
      </c>
      <c r="B124" s="26"/>
      <c r="C124" s="83">
        <f t="shared" ref="C124:F124" si="52">C125</f>
        <v>91</v>
      </c>
      <c r="D124" s="83">
        <f t="shared" si="52"/>
        <v>0</v>
      </c>
      <c r="E124" s="83">
        <f t="shared" si="52"/>
        <v>0</v>
      </c>
      <c r="F124" s="83">
        <f t="shared" si="52"/>
        <v>0</v>
      </c>
      <c r="G124" s="11"/>
      <c r="H124"/>
      <c r="I124"/>
    </row>
    <row r="125" spans="1:9" ht="22.5" customHeight="1">
      <c r="A125" s="27" t="s">
        <v>19</v>
      </c>
      <c r="B125" s="26">
        <v>70</v>
      </c>
      <c r="C125" s="76">
        <v>91</v>
      </c>
      <c r="D125" s="76">
        <v>0</v>
      </c>
      <c r="E125" s="76">
        <v>0</v>
      </c>
      <c r="F125" s="76">
        <v>0</v>
      </c>
      <c r="G125" s="18"/>
      <c r="H125"/>
      <c r="I125"/>
    </row>
    <row r="126" spans="1:9" ht="33" customHeight="1">
      <c r="A126" s="49" t="s">
        <v>38</v>
      </c>
      <c r="B126" s="50">
        <v>66.099999999999994</v>
      </c>
      <c r="C126" s="84">
        <f>C127+C131</f>
        <v>45737</v>
      </c>
      <c r="D126" s="84">
        <f t="shared" ref="D126:F126" si="53">D127+D131</f>
        <v>31778</v>
      </c>
      <c r="E126" s="84">
        <f t="shared" si="53"/>
        <v>31778</v>
      </c>
      <c r="F126" s="84">
        <f t="shared" si="53"/>
        <v>31778</v>
      </c>
      <c r="G126" s="6"/>
      <c r="H126"/>
      <c r="I126"/>
    </row>
    <row r="127" spans="1:9" ht="24.75" customHeight="1">
      <c r="A127" s="33" t="s">
        <v>15</v>
      </c>
      <c r="B127" s="34"/>
      <c r="C127" s="85">
        <f>C128+C129+C130</f>
        <v>28654</v>
      </c>
      <c r="D127" s="85">
        <f t="shared" ref="D127:F127" si="54">D128+D129+D130</f>
        <v>31778</v>
      </c>
      <c r="E127" s="85">
        <f t="shared" si="54"/>
        <v>31778</v>
      </c>
      <c r="F127" s="85">
        <f t="shared" si="54"/>
        <v>31778</v>
      </c>
      <c r="G127" s="6"/>
    </row>
    <row r="128" spans="1:9" ht="27" customHeight="1">
      <c r="A128" s="27" t="s">
        <v>16</v>
      </c>
      <c r="B128" s="26">
        <v>10</v>
      </c>
      <c r="C128" s="76">
        <v>23022</v>
      </c>
      <c r="D128" s="76">
        <v>26110</v>
      </c>
      <c r="E128" s="76">
        <v>26110</v>
      </c>
      <c r="F128" s="76">
        <v>26110</v>
      </c>
      <c r="G128" s="18"/>
    </row>
    <row r="129" spans="1:9" ht="27" customHeight="1">
      <c r="A129" s="27" t="s">
        <v>17</v>
      </c>
      <c r="B129" s="26">
        <v>20</v>
      </c>
      <c r="C129" s="76">
        <v>5592</v>
      </c>
      <c r="D129" s="76">
        <v>5596</v>
      </c>
      <c r="E129" s="76">
        <v>5596</v>
      </c>
      <c r="F129" s="76">
        <v>5596</v>
      </c>
      <c r="G129" s="18"/>
    </row>
    <row r="130" spans="1:9" ht="25.5" customHeight="1">
      <c r="A130" s="27" t="s">
        <v>82</v>
      </c>
      <c r="B130" s="26">
        <v>59</v>
      </c>
      <c r="C130" s="76">
        <v>40</v>
      </c>
      <c r="D130" s="76">
        <v>72</v>
      </c>
      <c r="E130" s="76">
        <v>72</v>
      </c>
      <c r="F130" s="76">
        <v>72</v>
      </c>
      <c r="G130" s="18"/>
    </row>
    <row r="131" spans="1:9" ht="25.5" customHeight="1">
      <c r="A131" s="27" t="s">
        <v>18</v>
      </c>
      <c r="B131" s="26"/>
      <c r="C131" s="76">
        <f>C132</f>
        <v>17083</v>
      </c>
      <c r="D131" s="76">
        <f t="shared" ref="D131:F131" si="55">D132</f>
        <v>0</v>
      </c>
      <c r="E131" s="76">
        <f t="shared" si="55"/>
        <v>0</v>
      </c>
      <c r="F131" s="76">
        <f t="shared" si="55"/>
        <v>0</v>
      </c>
      <c r="G131" s="18"/>
    </row>
    <row r="132" spans="1:9" ht="30.75" customHeight="1">
      <c r="A132" s="164" t="s">
        <v>91</v>
      </c>
      <c r="B132" s="26">
        <v>58</v>
      </c>
      <c r="C132" s="76">
        <v>17083</v>
      </c>
      <c r="D132" s="76">
        <v>0</v>
      </c>
      <c r="E132" s="76">
        <v>0</v>
      </c>
      <c r="F132" s="76">
        <v>0</v>
      </c>
      <c r="G132" s="18"/>
    </row>
    <row r="133" spans="1:9" ht="31.5" customHeight="1">
      <c r="A133" s="49" t="s">
        <v>22</v>
      </c>
      <c r="B133" s="50">
        <v>66.099999999999994</v>
      </c>
      <c r="C133" s="84">
        <f>C134+C138</f>
        <v>13377</v>
      </c>
      <c r="D133" s="84">
        <f t="shared" ref="D133:F133" si="56">D134+D138</f>
        <v>11625</v>
      </c>
      <c r="E133" s="84">
        <f t="shared" si="56"/>
        <v>11625</v>
      </c>
      <c r="F133" s="84">
        <f t="shared" si="56"/>
        <v>11625</v>
      </c>
      <c r="G133" s="6"/>
      <c r="I133" s="2"/>
    </row>
    <row r="134" spans="1:9" ht="26.25" customHeight="1">
      <c r="A134" s="33" t="s">
        <v>15</v>
      </c>
      <c r="B134" s="34"/>
      <c r="C134" s="85">
        <f>C135+C136+C137</f>
        <v>11875</v>
      </c>
      <c r="D134" s="85">
        <f t="shared" ref="D134:F134" si="57">D135+D136+D137</f>
        <v>11625</v>
      </c>
      <c r="E134" s="85">
        <f t="shared" si="57"/>
        <v>11625</v>
      </c>
      <c r="F134" s="85">
        <f t="shared" si="57"/>
        <v>11625</v>
      </c>
      <c r="G134" s="6"/>
    </row>
    <row r="135" spans="1:9" ht="23.25" customHeight="1">
      <c r="A135" s="27" t="s">
        <v>16</v>
      </c>
      <c r="B135" s="26">
        <v>10</v>
      </c>
      <c r="C135" s="76">
        <v>9860</v>
      </c>
      <c r="D135" s="76">
        <v>9660</v>
      </c>
      <c r="E135" s="76">
        <v>9660</v>
      </c>
      <c r="F135" s="76">
        <v>9660</v>
      </c>
      <c r="G135" s="18"/>
    </row>
    <row r="136" spans="1:9" ht="26.25" customHeight="1">
      <c r="A136" s="27" t="s">
        <v>17</v>
      </c>
      <c r="B136" s="26">
        <v>20</v>
      </c>
      <c r="C136" s="76">
        <v>1985</v>
      </c>
      <c r="D136" s="76">
        <v>1935</v>
      </c>
      <c r="E136" s="76">
        <v>1935</v>
      </c>
      <c r="F136" s="76">
        <v>1935</v>
      </c>
      <c r="G136" s="18"/>
    </row>
    <row r="137" spans="1:9" ht="21" customHeight="1">
      <c r="A137" s="27" t="s">
        <v>83</v>
      </c>
      <c r="B137" s="26">
        <v>59</v>
      </c>
      <c r="C137" s="76">
        <v>30</v>
      </c>
      <c r="D137" s="76">
        <v>30</v>
      </c>
      <c r="E137" s="76">
        <v>30</v>
      </c>
      <c r="F137" s="76">
        <v>30</v>
      </c>
      <c r="G137" s="18"/>
    </row>
    <row r="138" spans="1:9" ht="24.75" customHeight="1">
      <c r="A138" s="27" t="s">
        <v>18</v>
      </c>
      <c r="B138" s="26"/>
      <c r="C138" s="96">
        <f>C140+C139</f>
        <v>1502</v>
      </c>
      <c r="D138" s="76">
        <f t="shared" ref="D138:F138" si="58">D140</f>
        <v>0</v>
      </c>
      <c r="E138" s="76">
        <f t="shared" si="58"/>
        <v>0</v>
      </c>
      <c r="F138" s="76">
        <f t="shared" si="58"/>
        <v>0</v>
      </c>
      <c r="G138" s="12"/>
    </row>
    <row r="139" spans="1:9" ht="30" customHeight="1">
      <c r="A139" s="36" t="s">
        <v>91</v>
      </c>
      <c r="B139" s="114">
        <v>58</v>
      </c>
      <c r="C139" s="96">
        <v>2</v>
      </c>
      <c r="D139" s="76">
        <v>0</v>
      </c>
      <c r="E139" s="76">
        <v>0</v>
      </c>
      <c r="F139" s="76">
        <v>0</v>
      </c>
      <c r="G139" s="12"/>
    </row>
    <row r="140" spans="1:9" ht="23.25" customHeight="1">
      <c r="A140" s="27" t="s">
        <v>19</v>
      </c>
      <c r="B140" s="26">
        <v>70</v>
      </c>
      <c r="C140" s="76">
        <v>1500</v>
      </c>
      <c r="D140" s="76">
        <v>0</v>
      </c>
      <c r="E140" s="76">
        <v>0</v>
      </c>
      <c r="F140" s="76">
        <v>0</v>
      </c>
      <c r="G140" s="18"/>
    </row>
    <row r="141" spans="1:9" ht="25.5" customHeight="1">
      <c r="A141" s="49" t="s">
        <v>39</v>
      </c>
      <c r="B141" s="50">
        <v>66.099999999999994</v>
      </c>
      <c r="C141" s="82">
        <f>C142+C146</f>
        <v>23844</v>
      </c>
      <c r="D141" s="82">
        <f t="shared" ref="D141:F141" si="59">D142+D146</f>
        <v>22375</v>
      </c>
      <c r="E141" s="82">
        <f t="shared" si="59"/>
        <v>22375</v>
      </c>
      <c r="F141" s="82">
        <f t="shared" si="59"/>
        <v>22375</v>
      </c>
      <c r="G141" s="11"/>
    </row>
    <row r="142" spans="1:9" ht="27.75" customHeight="1">
      <c r="A142" s="33" t="s">
        <v>15</v>
      </c>
      <c r="B142" s="34"/>
      <c r="C142" s="80">
        <f>C143+C144+C145</f>
        <v>20997</v>
      </c>
      <c r="D142" s="80">
        <f t="shared" ref="D142:F142" si="60">D143+D144+D145</f>
        <v>22375</v>
      </c>
      <c r="E142" s="80">
        <f t="shared" si="60"/>
        <v>22375</v>
      </c>
      <c r="F142" s="80">
        <f t="shared" si="60"/>
        <v>22375</v>
      </c>
      <c r="G142" s="11"/>
    </row>
    <row r="143" spans="1:9" ht="24" customHeight="1">
      <c r="A143" s="27" t="s">
        <v>16</v>
      </c>
      <c r="B143" s="26">
        <v>10</v>
      </c>
      <c r="C143" s="76">
        <v>18047</v>
      </c>
      <c r="D143" s="76">
        <v>19875</v>
      </c>
      <c r="E143" s="76">
        <v>19875</v>
      </c>
      <c r="F143" s="76">
        <v>19875</v>
      </c>
      <c r="G143" s="18"/>
    </row>
    <row r="144" spans="1:9" ht="24.75" customHeight="1">
      <c r="A144" s="27" t="s">
        <v>17</v>
      </c>
      <c r="B144" s="26">
        <v>20</v>
      </c>
      <c r="C144" s="76">
        <v>2790</v>
      </c>
      <c r="D144" s="76">
        <v>2500</v>
      </c>
      <c r="E144" s="76">
        <v>2500</v>
      </c>
      <c r="F144" s="76">
        <v>2500</v>
      </c>
      <c r="G144" s="18"/>
      <c r="H144"/>
      <c r="I144"/>
    </row>
    <row r="145" spans="1:9" ht="27" customHeight="1">
      <c r="A145" s="27" t="s">
        <v>82</v>
      </c>
      <c r="B145" s="26">
        <v>59</v>
      </c>
      <c r="C145" s="76">
        <v>160</v>
      </c>
      <c r="D145" s="76">
        <v>0</v>
      </c>
      <c r="E145" s="76">
        <v>0</v>
      </c>
      <c r="F145" s="76">
        <v>0</v>
      </c>
      <c r="G145" s="18"/>
      <c r="H145"/>
      <c r="I145"/>
    </row>
    <row r="146" spans="1:9" ht="27" customHeight="1">
      <c r="A146" s="27" t="s">
        <v>18</v>
      </c>
      <c r="B146" s="26"/>
      <c r="C146" s="76">
        <f>C147</f>
        <v>2847</v>
      </c>
      <c r="D146" s="76">
        <f t="shared" ref="D146:F146" si="61">D147</f>
        <v>0</v>
      </c>
      <c r="E146" s="76">
        <f t="shared" si="61"/>
        <v>0</v>
      </c>
      <c r="F146" s="76">
        <f t="shared" si="61"/>
        <v>0</v>
      </c>
      <c r="G146" s="18"/>
      <c r="H146"/>
      <c r="I146"/>
    </row>
    <row r="147" spans="1:9" ht="32.25" customHeight="1">
      <c r="A147" s="36" t="s">
        <v>91</v>
      </c>
      <c r="B147" s="114">
        <v>58</v>
      </c>
      <c r="C147" s="76">
        <v>2847</v>
      </c>
      <c r="D147" s="76">
        <v>0</v>
      </c>
      <c r="E147" s="76">
        <v>0</v>
      </c>
      <c r="F147" s="76">
        <v>0</v>
      </c>
      <c r="G147" s="18"/>
      <c r="H147"/>
      <c r="I147"/>
    </row>
    <row r="148" spans="1:9" ht="30" customHeight="1">
      <c r="A148" s="52" t="s">
        <v>42</v>
      </c>
      <c r="B148" s="50">
        <v>66.099999999999994</v>
      </c>
      <c r="C148" s="106">
        <f>C149+C153</f>
        <v>9937</v>
      </c>
      <c r="D148" s="106">
        <f t="shared" ref="D148:F148" si="62">D149+D153</f>
        <v>11358</v>
      </c>
      <c r="E148" s="106">
        <f t="shared" si="62"/>
        <v>11358</v>
      </c>
      <c r="F148" s="106">
        <f t="shared" si="62"/>
        <v>11358</v>
      </c>
      <c r="G148" s="19"/>
      <c r="H148"/>
      <c r="I148"/>
    </row>
    <row r="149" spans="1:9" ht="27.75" customHeight="1">
      <c r="A149" s="33" t="s">
        <v>15</v>
      </c>
      <c r="B149" s="26"/>
      <c r="C149" s="83">
        <f>C150+C151+C152</f>
        <v>9439</v>
      </c>
      <c r="D149" s="83">
        <f t="shared" ref="D149:F149" si="63">D150+D151+D152</f>
        <v>11358</v>
      </c>
      <c r="E149" s="83">
        <f t="shared" si="63"/>
        <v>11358</v>
      </c>
      <c r="F149" s="83">
        <f t="shared" si="63"/>
        <v>11358</v>
      </c>
      <c r="G149" s="12"/>
      <c r="H149"/>
    </row>
    <row r="150" spans="1:9" ht="19.5" customHeight="1">
      <c r="A150" s="27" t="s">
        <v>16</v>
      </c>
      <c r="B150" s="26">
        <v>10</v>
      </c>
      <c r="C150" s="76">
        <f>5596+791</f>
        <v>6387</v>
      </c>
      <c r="D150" s="76">
        <v>8208</v>
      </c>
      <c r="E150" s="76">
        <v>8208</v>
      </c>
      <c r="F150" s="165">
        <v>8208</v>
      </c>
      <c r="G150" s="18"/>
      <c r="H150" s="166"/>
      <c r="I150" s="167"/>
    </row>
    <row r="151" spans="1:9" ht="24" customHeight="1">
      <c r="A151" s="27" t="s">
        <v>17</v>
      </c>
      <c r="B151" s="26">
        <v>20</v>
      </c>
      <c r="C151" s="76">
        <f>2602+300</f>
        <v>2902</v>
      </c>
      <c r="D151" s="76">
        <v>3000</v>
      </c>
      <c r="E151" s="76">
        <v>3000</v>
      </c>
      <c r="F151" s="76">
        <v>3000</v>
      </c>
      <c r="G151" s="18"/>
      <c r="H151"/>
      <c r="I151"/>
    </row>
    <row r="152" spans="1:9" ht="24" customHeight="1">
      <c r="A152" s="27" t="s">
        <v>82</v>
      </c>
      <c r="B152" s="26">
        <v>59</v>
      </c>
      <c r="C152" s="76">
        <v>150</v>
      </c>
      <c r="D152" s="76">
        <v>150</v>
      </c>
      <c r="E152" s="76">
        <v>150</v>
      </c>
      <c r="F152" s="76">
        <v>150</v>
      </c>
      <c r="G152" s="18"/>
      <c r="H152"/>
      <c r="I152"/>
    </row>
    <row r="153" spans="1:9" ht="24" customHeight="1">
      <c r="A153" s="27" t="s">
        <v>18</v>
      </c>
      <c r="B153" s="26"/>
      <c r="C153" s="76">
        <f>C154</f>
        <v>498</v>
      </c>
      <c r="D153" s="76">
        <f t="shared" ref="D153:F153" si="64">D154</f>
        <v>0</v>
      </c>
      <c r="E153" s="76">
        <f t="shared" si="64"/>
        <v>0</v>
      </c>
      <c r="F153" s="76">
        <f t="shared" si="64"/>
        <v>0</v>
      </c>
      <c r="G153" s="18"/>
      <c r="H153"/>
      <c r="I153"/>
    </row>
    <row r="154" spans="1:9" ht="24" customHeight="1">
      <c r="A154" s="27" t="s">
        <v>19</v>
      </c>
      <c r="B154" s="26">
        <v>70</v>
      </c>
      <c r="C154" s="76">
        <v>498</v>
      </c>
      <c r="D154" s="76">
        <v>0</v>
      </c>
      <c r="E154" s="76">
        <v>0</v>
      </c>
      <c r="F154" s="76">
        <v>0</v>
      </c>
      <c r="G154" s="18"/>
      <c r="H154"/>
      <c r="I154"/>
    </row>
    <row r="155" spans="1:9" ht="28.5" customHeight="1">
      <c r="A155" s="41" t="s">
        <v>55</v>
      </c>
      <c r="B155" s="53">
        <v>66.099999999999994</v>
      </c>
      <c r="C155" s="79">
        <f t="shared" ref="C155:F158" si="65">C159+C163+C167+C171+C175</f>
        <v>6398</v>
      </c>
      <c r="D155" s="79">
        <f t="shared" si="65"/>
        <v>6398</v>
      </c>
      <c r="E155" s="79">
        <f t="shared" si="65"/>
        <v>6398</v>
      </c>
      <c r="F155" s="79">
        <f t="shared" si="65"/>
        <v>6398</v>
      </c>
      <c r="G155" s="18"/>
      <c r="H155"/>
      <c r="I155"/>
    </row>
    <row r="156" spans="1:9" ht="25.5" customHeight="1">
      <c r="A156" s="54" t="s">
        <v>15</v>
      </c>
      <c r="B156" s="42"/>
      <c r="C156" s="79">
        <f t="shared" si="65"/>
        <v>6398</v>
      </c>
      <c r="D156" s="79">
        <f t="shared" si="65"/>
        <v>6398</v>
      </c>
      <c r="E156" s="79">
        <f t="shared" si="65"/>
        <v>6398</v>
      </c>
      <c r="F156" s="79">
        <f t="shared" si="65"/>
        <v>6398</v>
      </c>
      <c r="G156" s="18"/>
      <c r="H156"/>
      <c r="I156"/>
    </row>
    <row r="157" spans="1:9" ht="24.75" customHeight="1">
      <c r="A157" s="55" t="s">
        <v>16</v>
      </c>
      <c r="B157" s="42">
        <v>10</v>
      </c>
      <c r="C157" s="79">
        <f t="shared" si="65"/>
        <v>6120</v>
      </c>
      <c r="D157" s="79">
        <f t="shared" si="65"/>
        <v>6120</v>
      </c>
      <c r="E157" s="79">
        <f t="shared" si="65"/>
        <v>6120</v>
      </c>
      <c r="F157" s="79">
        <f t="shared" si="65"/>
        <v>6120</v>
      </c>
      <c r="G157" s="18"/>
      <c r="H157"/>
      <c r="I157"/>
    </row>
    <row r="158" spans="1:9" ht="26.25" customHeight="1">
      <c r="A158" s="55" t="s">
        <v>17</v>
      </c>
      <c r="B158" s="42">
        <v>20</v>
      </c>
      <c r="C158" s="79">
        <f t="shared" si="65"/>
        <v>278</v>
      </c>
      <c r="D158" s="79">
        <f t="shared" si="65"/>
        <v>278</v>
      </c>
      <c r="E158" s="79">
        <f t="shared" si="65"/>
        <v>278</v>
      </c>
      <c r="F158" s="79">
        <f t="shared" si="65"/>
        <v>278</v>
      </c>
      <c r="G158" s="18"/>
      <c r="H158"/>
      <c r="I158"/>
    </row>
    <row r="159" spans="1:9" ht="30.75" customHeight="1">
      <c r="A159" s="49" t="s">
        <v>60</v>
      </c>
      <c r="B159" s="50">
        <v>66.099999999999994</v>
      </c>
      <c r="C159" s="93">
        <f>C160</f>
        <v>1390</v>
      </c>
      <c r="D159" s="97">
        <f>D160</f>
        <v>1390</v>
      </c>
      <c r="E159" s="97">
        <f t="shared" ref="E159:F159" si="66">E160</f>
        <v>1390</v>
      </c>
      <c r="F159" s="97">
        <f t="shared" si="66"/>
        <v>1390</v>
      </c>
      <c r="G159" s="18"/>
      <c r="H159"/>
      <c r="I159"/>
    </row>
    <row r="160" spans="1:9" ht="27.75" customHeight="1">
      <c r="A160" s="33" t="s">
        <v>15</v>
      </c>
      <c r="B160" s="26"/>
      <c r="C160" s="83">
        <f>C161+C162</f>
        <v>1390</v>
      </c>
      <c r="D160" s="76">
        <f>D161+D162</f>
        <v>1390</v>
      </c>
      <c r="E160" s="76">
        <f t="shared" ref="E160:F160" si="67">E161+E162</f>
        <v>1390</v>
      </c>
      <c r="F160" s="76">
        <f t="shared" si="67"/>
        <v>1390</v>
      </c>
      <c r="G160" s="18"/>
      <c r="H160"/>
      <c r="I160"/>
    </row>
    <row r="161" spans="1:9" ht="26.25" customHeight="1">
      <c r="A161" s="27" t="s">
        <v>16</v>
      </c>
      <c r="B161" s="26">
        <v>10</v>
      </c>
      <c r="C161" s="76">
        <v>1350</v>
      </c>
      <c r="D161" s="76">
        <v>1350</v>
      </c>
      <c r="E161" s="76">
        <v>1350</v>
      </c>
      <c r="F161" s="76">
        <v>1350</v>
      </c>
      <c r="G161" s="18"/>
      <c r="H161"/>
      <c r="I161"/>
    </row>
    <row r="162" spans="1:9" ht="23.25" customHeight="1">
      <c r="A162" s="27" t="s">
        <v>17</v>
      </c>
      <c r="B162" s="26">
        <v>20</v>
      </c>
      <c r="C162" s="76">
        <v>40</v>
      </c>
      <c r="D162" s="76">
        <v>40</v>
      </c>
      <c r="E162" s="76">
        <v>40</v>
      </c>
      <c r="F162" s="76">
        <v>40</v>
      </c>
      <c r="G162" s="18"/>
      <c r="H162"/>
      <c r="I162"/>
    </row>
    <row r="163" spans="1:9" ht="34.5" customHeight="1">
      <c r="A163" s="49" t="s">
        <v>61</v>
      </c>
      <c r="B163" s="50">
        <v>66.099999999999994</v>
      </c>
      <c r="C163" s="93">
        <f>C164</f>
        <v>570</v>
      </c>
      <c r="D163" s="97">
        <f>D164</f>
        <v>570</v>
      </c>
      <c r="E163" s="97">
        <f t="shared" ref="E163:F163" si="68">E164</f>
        <v>570</v>
      </c>
      <c r="F163" s="97">
        <f t="shared" si="68"/>
        <v>570</v>
      </c>
      <c r="G163" s="18"/>
      <c r="H163"/>
      <c r="I163"/>
    </row>
    <row r="164" spans="1:9" ht="30" customHeight="1">
      <c r="A164" s="33" t="s">
        <v>15</v>
      </c>
      <c r="B164" s="26"/>
      <c r="C164" s="83">
        <f>C165+C166</f>
        <v>570</v>
      </c>
      <c r="D164" s="76">
        <f>D165+D166</f>
        <v>570</v>
      </c>
      <c r="E164" s="76">
        <f t="shared" ref="E164:F164" si="69">E165+E166</f>
        <v>570</v>
      </c>
      <c r="F164" s="76">
        <f t="shared" si="69"/>
        <v>570</v>
      </c>
      <c r="G164" s="18"/>
      <c r="H164"/>
      <c r="I164"/>
    </row>
    <row r="165" spans="1:9" ht="24" customHeight="1">
      <c r="A165" s="27" t="s">
        <v>16</v>
      </c>
      <c r="B165" s="26">
        <v>10</v>
      </c>
      <c r="C165" s="76">
        <v>540</v>
      </c>
      <c r="D165" s="76">
        <v>540</v>
      </c>
      <c r="E165" s="76">
        <v>540</v>
      </c>
      <c r="F165" s="76">
        <v>540</v>
      </c>
      <c r="G165" s="18"/>
      <c r="H165"/>
      <c r="I165"/>
    </row>
    <row r="166" spans="1:9" ht="24" customHeight="1">
      <c r="A166" s="27" t="s">
        <v>17</v>
      </c>
      <c r="B166" s="26">
        <v>20</v>
      </c>
      <c r="C166" s="76">
        <v>30</v>
      </c>
      <c r="D166" s="76">
        <v>30</v>
      </c>
      <c r="E166" s="76">
        <v>30</v>
      </c>
      <c r="F166" s="76">
        <v>30</v>
      </c>
      <c r="G166" s="18"/>
      <c r="H166"/>
      <c r="I166"/>
    </row>
    <row r="167" spans="1:9" ht="29.25" customHeight="1">
      <c r="A167" s="49" t="s">
        <v>62</v>
      </c>
      <c r="B167" s="50">
        <v>66.099999999999994</v>
      </c>
      <c r="C167" s="93">
        <f>C168</f>
        <v>2500</v>
      </c>
      <c r="D167" s="97">
        <f>D168</f>
        <v>2500</v>
      </c>
      <c r="E167" s="97">
        <f t="shared" ref="E167:F167" si="70">E168</f>
        <v>2500</v>
      </c>
      <c r="F167" s="97">
        <f t="shared" si="70"/>
        <v>2500</v>
      </c>
      <c r="G167" s="18"/>
      <c r="H167"/>
      <c r="I167"/>
    </row>
    <row r="168" spans="1:9" ht="28.5" customHeight="1">
      <c r="A168" s="33" t="s">
        <v>15</v>
      </c>
      <c r="B168" s="26"/>
      <c r="C168" s="83">
        <f>C169+C170</f>
        <v>2500</v>
      </c>
      <c r="D168" s="76">
        <f>D169+D170</f>
        <v>2500</v>
      </c>
      <c r="E168" s="76">
        <f t="shared" ref="E168:F168" si="71">E169+E170</f>
        <v>2500</v>
      </c>
      <c r="F168" s="76">
        <f t="shared" si="71"/>
        <v>2500</v>
      </c>
      <c r="G168" s="18"/>
      <c r="H168"/>
      <c r="I168"/>
    </row>
    <row r="169" spans="1:9" ht="26.25" customHeight="1">
      <c r="A169" s="27" t="s">
        <v>16</v>
      </c>
      <c r="B169" s="26">
        <v>10</v>
      </c>
      <c r="C169" s="76">
        <v>2340</v>
      </c>
      <c r="D169" s="76">
        <v>2340</v>
      </c>
      <c r="E169" s="76">
        <v>2340</v>
      </c>
      <c r="F169" s="76">
        <v>2340</v>
      </c>
      <c r="G169" s="18"/>
      <c r="H169"/>
      <c r="I169"/>
    </row>
    <row r="170" spans="1:9" ht="25.5" customHeight="1">
      <c r="A170" s="27" t="s">
        <v>17</v>
      </c>
      <c r="B170" s="26">
        <v>20</v>
      </c>
      <c r="C170" s="76">
        <v>160</v>
      </c>
      <c r="D170" s="76">
        <v>160</v>
      </c>
      <c r="E170" s="76">
        <v>160</v>
      </c>
      <c r="F170" s="76">
        <v>160</v>
      </c>
      <c r="G170" s="18"/>
      <c r="H170"/>
      <c r="I170"/>
    </row>
    <row r="171" spans="1:9" ht="27.75" customHeight="1">
      <c r="A171" s="56" t="s">
        <v>63</v>
      </c>
      <c r="B171" s="50">
        <v>66.099999999999994</v>
      </c>
      <c r="C171" s="93">
        <f>C172</f>
        <v>935</v>
      </c>
      <c r="D171" s="97">
        <f>D172</f>
        <v>935</v>
      </c>
      <c r="E171" s="97">
        <f t="shared" ref="E171:F171" si="72">E172</f>
        <v>935</v>
      </c>
      <c r="F171" s="97">
        <f t="shared" si="72"/>
        <v>935</v>
      </c>
      <c r="G171" s="18"/>
      <c r="H171"/>
      <c r="I171"/>
    </row>
    <row r="172" spans="1:9" ht="26.25" customHeight="1">
      <c r="A172" s="33" t="s">
        <v>15</v>
      </c>
      <c r="B172" s="34"/>
      <c r="C172" s="83">
        <f>C173+C174</f>
        <v>935</v>
      </c>
      <c r="D172" s="76">
        <f>D173+D174</f>
        <v>935</v>
      </c>
      <c r="E172" s="76">
        <f t="shared" ref="E172:F172" si="73">E173+E174</f>
        <v>935</v>
      </c>
      <c r="F172" s="76">
        <f t="shared" si="73"/>
        <v>935</v>
      </c>
      <c r="G172" s="18"/>
      <c r="H172"/>
      <c r="I172"/>
    </row>
    <row r="173" spans="1:9" ht="23.25" customHeight="1">
      <c r="A173" s="27" t="s">
        <v>16</v>
      </c>
      <c r="B173" s="26">
        <v>10</v>
      </c>
      <c r="C173" s="76">
        <v>905</v>
      </c>
      <c r="D173" s="76">
        <v>905</v>
      </c>
      <c r="E173" s="76">
        <v>905</v>
      </c>
      <c r="F173" s="76">
        <v>905</v>
      </c>
      <c r="G173" s="18"/>
      <c r="H173"/>
      <c r="I173"/>
    </row>
    <row r="174" spans="1:9" ht="27" customHeight="1">
      <c r="A174" s="27" t="s">
        <v>17</v>
      </c>
      <c r="B174" s="26">
        <v>20</v>
      </c>
      <c r="C174" s="76">
        <v>30</v>
      </c>
      <c r="D174" s="76">
        <v>30</v>
      </c>
      <c r="E174" s="76">
        <v>30</v>
      </c>
      <c r="F174" s="76">
        <v>30</v>
      </c>
      <c r="G174" s="18"/>
      <c r="H174"/>
      <c r="I174"/>
    </row>
    <row r="175" spans="1:9" ht="27" customHeight="1">
      <c r="A175" s="56" t="s">
        <v>64</v>
      </c>
      <c r="B175" s="50">
        <v>66.099999999999994</v>
      </c>
      <c r="C175" s="93">
        <f>C176</f>
        <v>1003</v>
      </c>
      <c r="D175" s="97">
        <f>D176</f>
        <v>1003</v>
      </c>
      <c r="E175" s="97">
        <f t="shared" ref="E175:F175" si="74">E176</f>
        <v>1003</v>
      </c>
      <c r="F175" s="97">
        <f t="shared" si="74"/>
        <v>1003</v>
      </c>
      <c r="G175" s="18"/>
      <c r="H175"/>
      <c r="I175"/>
    </row>
    <row r="176" spans="1:9" ht="27" customHeight="1">
      <c r="A176" s="33" t="s">
        <v>15</v>
      </c>
      <c r="B176" s="34"/>
      <c r="C176" s="83">
        <f>C177+C178</f>
        <v>1003</v>
      </c>
      <c r="D176" s="76">
        <f>D177+D178</f>
        <v>1003</v>
      </c>
      <c r="E176" s="76">
        <f t="shared" ref="E176:F176" si="75">E177+E178</f>
        <v>1003</v>
      </c>
      <c r="F176" s="76">
        <f t="shared" si="75"/>
        <v>1003</v>
      </c>
      <c r="G176" s="18"/>
      <c r="H176"/>
      <c r="I176"/>
    </row>
    <row r="177" spans="1:9" ht="26.25" customHeight="1">
      <c r="A177" s="27" t="s">
        <v>16</v>
      </c>
      <c r="B177" s="26">
        <v>10</v>
      </c>
      <c r="C177" s="76">
        <v>985</v>
      </c>
      <c r="D177" s="76">
        <v>985</v>
      </c>
      <c r="E177" s="76">
        <v>985</v>
      </c>
      <c r="F177" s="76">
        <v>985</v>
      </c>
      <c r="G177" s="18"/>
      <c r="H177"/>
      <c r="I177"/>
    </row>
    <row r="178" spans="1:9" ht="27.75" customHeight="1">
      <c r="A178" s="27" t="s">
        <v>17</v>
      </c>
      <c r="B178" s="26">
        <v>20</v>
      </c>
      <c r="C178" s="76">
        <v>18</v>
      </c>
      <c r="D178" s="76">
        <v>18</v>
      </c>
      <c r="E178" s="76">
        <v>18</v>
      </c>
      <c r="F178" s="76">
        <v>18</v>
      </c>
      <c r="G178" s="18"/>
      <c r="H178"/>
      <c r="I178"/>
    </row>
    <row r="179" spans="1:9" ht="27.75" customHeight="1">
      <c r="A179" s="57" t="s">
        <v>23</v>
      </c>
      <c r="B179" s="39" t="s">
        <v>24</v>
      </c>
      <c r="C179" s="78">
        <f>C189+C199+C205+C210+C217+C221</f>
        <v>44612</v>
      </c>
      <c r="D179" s="78">
        <f t="shared" ref="D179:F179" si="76">D189+D199+D205+D210+D217+D221</f>
        <v>41252</v>
      </c>
      <c r="E179" s="78">
        <f t="shared" si="76"/>
        <v>41379</v>
      </c>
      <c r="F179" s="78">
        <f t="shared" si="76"/>
        <v>41505</v>
      </c>
      <c r="G179" s="14"/>
      <c r="H179"/>
      <c r="I179"/>
    </row>
    <row r="180" spans="1:9" ht="27" customHeight="1">
      <c r="A180" s="38" t="s">
        <v>15</v>
      </c>
      <c r="B180" s="39"/>
      <c r="C180" s="78">
        <f>C190+C200+C206+C211+C218+C222</f>
        <v>40640</v>
      </c>
      <c r="D180" s="78">
        <f t="shared" ref="D180:F180" si="77">D190+D200+D206+D211+D218+D222</f>
        <v>41020</v>
      </c>
      <c r="E180" s="78">
        <f t="shared" si="77"/>
        <v>41147</v>
      </c>
      <c r="F180" s="78">
        <f t="shared" si="77"/>
        <v>41273</v>
      </c>
      <c r="G180" s="14"/>
      <c r="H180"/>
      <c r="I180"/>
    </row>
    <row r="181" spans="1:9" ht="24" customHeight="1">
      <c r="A181" s="48" t="s">
        <v>16</v>
      </c>
      <c r="B181" s="39">
        <v>10</v>
      </c>
      <c r="C181" s="78">
        <f>C191+C201+C207+C212+C219+C223</f>
        <v>27465</v>
      </c>
      <c r="D181" s="78">
        <f t="shared" ref="D181:F181" si="78">D191+D201+D207+D212+D219+D223</f>
        <v>27465</v>
      </c>
      <c r="E181" s="78">
        <f t="shared" si="78"/>
        <v>27465</v>
      </c>
      <c r="F181" s="78">
        <f t="shared" si="78"/>
        <v>27465</v>
      </c>
      <c r="G181" s="14"/>
      <c r="H181"/>
      <c r="I181"/>
    </row>
    <row r="182" spans="1:9" ht="24" customHeight="1">
      <c r="A182" s="48" t="s">
        <v>17</v>
      </c>
      <c r="B182" s="39">
        <v>20</v>
      </c>
      <c r="C182" s="78">
        <f>C192+C202+C208+C213+C220+C224</f>
        <v>12915</v>
      </c>
      <c r="D182" s="78">
        <f t="shared" ref="D182:F182" si="79">D192+D202+D208+D213+D220+D224</f>
        <v>13295</v>
      </c>
      <c r="E182" s="78">
        <f t="shared" si="79"/>
        <v>13422</v>
      </c>
      <c r="F182" s="78">
        <f t="shared" si="79"/>
        <v>13548</v>
      </c>
      <c r="G182" s="14"/>
      <c r="H182"/>
      <c r="I182"/>
    </row>
    <row r="183" spans="1:9" ht="24" customHeight="1">
      <c r="A183" s="138" t="s">
        <v>82</v>
      </c>
      <c r="B183" s="139">
        <v>59</v>
      </c>
      <c r="C183" s="78">
        <f>C193+C209+C214</f>
        <v>260</v>
      </c>
      <c r="D183" s="78">
        <f t="shared" ref="D183:F183" si="80">D193+D209+D214</f>
        <v>260</v>
      </c>
      <c r="E183" s="78">
        <f t="shared" si="80"/>
        <v>260</v>
      </c>
      <c r="F183" s="78">
        <f t="shared" si="80"/>
        <v>260</v>
      </c>
      <c r="G183" s="14"/>
      <c r="H183"/>
      <c r="I183"/>
    </row>
    <row r="184" spans="1:9" ht="24" customHeight="1">
      <c r="A184" s="48" t="s">
        <v>18</v>
      </c>
      <c r="B184" s="39"/>
      <c r="C184" s="78">
        <f>C194+C203+C215</f>
        <v>3972</v>
      </c>
      <c r="D184" s="78">
        <f t="shared" ref="D184:F184" si="81">D194+D203+D215</f>
        <v>232</v>
      </c>
      <c r="E184" s="78">
        <f t="shared" si="81"/>
        <v>232</v>
      </c>
      <c r="F184" s="78">
        <f t="shared" si="81"/>
        <v>232</v>
      </c>
      <c r="G184" s="14"/>
      <c r="H184"/>
      <c r="I184"/>
    </row>
    <row r="185" spans="1:9" ht="24" customHeight="1">
      <c r="A185" s="139" t="s">
        <v>68</v>
      </c>
      <c r="B185" s="39"/>
      <c r="C185" s="78">
        <f>C195</f>
        <v>232</v>
      </c>
      <c r="D185" s="78">
        <f t="shared" ref="D185:F185" si="82">D195</f>
        <v>232</v>
      </c>
      <c r="E185" s="78">
        <f t="shared" si="82"/>
        <v>232</v>
      </c>
      <c r="F185" s="78">
        <f t="shared" si="82"/>
        <v>232</v>
      </c>
      <c r="G185" s="14"/>
      <c r="H185"/>
      <c r="I185"/>
    </row>
    <row r="186" spans="1:9" ht="24" customHeight="1">
      <c r="A186" s="138" t="s">
        <v>92</v>
      </c>
      <c r="B186" s="139" t="s">
        <v>95</v>
      </c>
      <c r="C186" s="78">
        <f>C196</f>
        <v>152</v>
      </c>
      <c r="D186" s="78">
        <f>D196</f>
        <v>152</v>
      </c>
      <c r="E186" s="78">
        <f>E196</f>
        <v>152</v>
      </c>
      <c r="F186" s="78">
        <f>F196</f>
        <v>152</v>
      </c>
      <c r="G186" s="14"/>
      <c r="H186"/>
      <c r="I186"/>
    </row>
    <row r="187" spans="1:9" ht="24" customHeight="1">
      <c r="A187" s="138" t="s">
        <v>97</v>
      </c>
      <c r="B187" s="139" t="s">
        <v>96</v>
      </c>
      <c r="C187" s="78">
        <f>C197</f>
        <v>80</v>
      </c>
      <c r="D187" s="78">
        <f t="shared" ref="D187:F187" si="83">D197</f>
        <v>80</v>
      </c>
      <c r="E187" s="78">
        <f t="shared" si="83"/>
        <v>80</v>
      </c>
      <c r="F187" s="78">
        <f t="shared" si="83"/>
        <v>80</v>
      </c>
      <c r="G187" s="14"/>
      <c r="H187"/>
      <c r="I187"/>
    </row>
    <row r="188" spans="1:9" ht="24.75" customHeight="1">
      <c r="A188" s="48" t="s">
        <v>19</v>
      </c>
      <c r="B188" s="39">
        <v>70</v>
      </c>
      <c r="C188" s="78">
        <f>C198+C204+C216</f>
        <v>3740</v>
      </c>
      <c r="D188" s="78">
        <f t="shared" ref="D188:F188" si="84">D198+D204+D216</f>
        <v>0</v>
      </c>
      <c r="E188" s="78">
        <f t="shared" si="84"/>
        <v>0</v>
      </c>
      <c r="F188" s="78">
        <f t="shared" si="84"/>
        <v>0</v>
      </c>
      <c r="G188" s="14"/>
      <c r="H188"/>
      <c r="I188"/>
    </row>
    <row r="189" spans="1:9" s="1" customFormat="1" ht="33" customHeight="1">
      <c r="A189" s="126" t="s">
        <v>69</v>
      </c>
      <c r="B189" s="127" t="s">
        <v>24</v>
      </c>
      <c r="C189" s="128">
        <f>C190+C194</f>
        <v>6010</v>
      </c>
      <c r="D189" s="128">
        <f t="shared" ref="D189:F189" si="85">D190+D194</f>
        <v>6010</v>
      </c>
      <c r="E189" s="128">
        <f t="shared" si="85"/>
        <v>6010</v>
      </c>
      <c r="F189" s="128">
        <f t="shared" si="85"/>
        <v>6010</v>
      </c>
      <c r="G189" s="121"/>
    </row>
    <row r="190" spans="1:9" s="1" customFormat="1" ht="21" customHeight="1">
      <c r="A190" s="111" t="s">
        <v>15</v>
      </c>
      <c r="B190" s="112"/>
      <c r="C190" s="129">
        <f>C191+C192+C193</f>
        <v>5758</v>
      </c>
      <c r="D190" s="129">
        <f t="shared" ref="D190:F190" si="86">D191+D192+D193</f>
        <v>5778</v>
      </c>
      <c r="E190" s="129">
        <f t="shared" si="86"/>
        <v>5778</v>
      </c>
      <c r="F190" s="129">
        <f t="shared" si="86"/>
        <v>5778</v>
      </c>
      <c r="G190" s="121"/>
    </row>
    <row r="191" spans="1:9" s="1" customFormat="1" ht="23.25" customHeight="1">
      <c r="A191" s="113" t="s">
        <v>16</v>
      </c>
      <c r="B191" s="114">
        <v>10</v>
      </c>
      <c r="C191" s="130">
        <v>4600</v>
      </c>
      <c r="D191" s="130">
        <v>4600</v>
      </c>
      <c r="E191" s="130">
        <v>4600</v>
      </c>
      <c r="F191" s="130">
        <v>4600</v>
      </c>
      <c r="G191" s="121"/>
    </row>
    <row r="192" spans="1:9" s="1" customFormat="1" ht="26.25" customHeight="1">
      <c r="A192" s="113" t="s">
        <v>17</v>
      </c>
      <c r="B192" s="114">
        <v>20</v>
      </c>
      <c r="C192" s="96">
        <f>1100+28</f>
        <v>1128</v>
      </c>
      <c r="D192" s="103">
        <f>1100+48</f>
        <v>1148</v>
      </c>
      <c r="E192" s="103">
        <f>1100+48</f>
        <v>1148</v>
      </c>
      <c r="F192" s="103">
        <f>1100+48</f>
        <v>1148</v>
      </c>
      <c r="G192" s="122"/>
    </row>
    <row r="193" spans="1:9" s="1" customFormat="1" ht="25.5" customHeight="1">
      <c r="A193" s="61" t="s">
        <v>82</v>
      </c>
      <c r="B193" s="59">
        <v>59</v>
      </c>
      <c r="C193" s="96">
        <v>30</v>
      </c>
      <c r="D193" s="103">
        <v>30</v>
      </c>
      <c r="E193" s="103">
        <v>30</v>
      </c>
      <c r="F193" s="103">
        <v>30</v>
      </c>
      <c r="G193" s="122"/>
    </row>
    <row r="194" spans="1:9" s="1" customFormat="1" ht="25.5" customHeight="1">
      <c r="A194" s="113" t="s">
        <v>18</v>
      </c>
      <c r="B194" s="114"/>
      <c r="C194" s="131">
        <f>C195+C198</f>
        <v>252</v>
      </c>
      <c r="D194" s="131">
        <f t="shared" ref="D194:F194" si="87">D195+D198</f>
        <v>232</v>
      </c>
      <c r="E194" s="131">
        <f t="shared" si="87"/>
        <v>232</v>
      </c>
      <c r="F194" s="131">
        <f t="shared" si="87"/>
        <v>232</v>
      </c>
      <c r="G194" s="121"/>
    </row>
    <row r="195" spans="1:9" s="1" customFormat="1" ht="23.25" customHeight="1">
      <c r="A195" s="132" t="s">
        <v>68</v>
      </c>
      <c r="B195" s="114"/>
      <c r="C195" s="96">
        <f>C196+C197</f>
        <v>232</v>
      </c>
      <c r="D195" s="96">
        <f t="shared" ref="D195:F195" si="88">D196+D197</f>
        <v>232</v>
      </c>
      <c r="E195" s="96">
        <f t="shared" si="88"/>
        <v>232</v>
      </c>
      <c r="F195" s="96">
        <f t="shared" si="88"/>
        <v>232</v>
      </c>
      <c r="G195" s="121"/>
    </row>
    <row r="196" spans="1:9" s="1" customFormat="1" ht="21" customHeight="1">
      <c r="A196" s="113" t="s">
        <v>92</v>
      </c>
      <c r="B196" s="114" t="s">
        <v>95</v>
      </c>
      <c r="C196" s="118">
        <v>152</v>
      </c>
      <c r="D196" s="96">
        <v>152</v>
      </c>
      <c r="E196" s="96">
        <v>152</v>
      </c>
      <c r="F196" s="96">
        <v>152</v>
      </c>
      <c r="G196" s="121"/>
    </row>
    <row r="197" spans="1:9" s="1" customFormat="1" ht="21" customHeight="1">
      <c r="A197" s="113" t="s">
        <v>97</v>
      </c>
      <c r="B197" s="114" t="s">
        <v>96</v>
      </c>
      <c r="C197" s="118">
        <v>80</v>
      </c>
      <c r="D197" s="96">
        <v>80</v>
      </c>
      <c r="E197" s="96">
        <v>80</v>
      </c>
      <c r="F197" s="96">
        <v>80</v>
      </c>
      <c r="G197" s="121"/>
    </row>
    <row r="198" spans="1:9" s="1" customFormat="1" ht="21" customHeight="1">
      <c r="A198" s="113" t="s">
        <v>19</v>
      </c>
      <c r="B198" s="114">
        <v>70</v>
      </c>
      <c r="C198" s="118">
        <v>20</v>
      </c>
      <c r="D198" s="96">
        <v>0</v>
      </c>
      <c r="E198" s="96">
        <v>0</v>
      </c>
      <c r="F198" s="96">
        <v>0</v>
      </c>
      <c r="G198" s="121"/>
    </row>
    <row r="199" spans="1:9" s="1" customFormat="1" ht="27.75" customHeight="1">
      <c r="A199" s="133" t="s">
        <v>54</v>
      </c>
      <c r="B199" s="127" t="s">
        <v>24</v>
      </c>
      <c r="C199" s="134">
        <f>C200+C203</f>
        <v>7180</v>
      </c>
      <c r="D199" s="134">
        <f t="shared" ref="D199:F199" si="89">D200+D203</f>
        <v>7047</v>
      </c>
      <c r="E199" s="134">
        <f t="shared" si="89"/>
        <v>7074</v>
      </c>
      <c r="F199" s="134">
        <f t="shared" si="89"/>
        <v>7100</v>
      </c>
      <c r="G199" s="119"/>
    </row>
    <row r="200" spans="1:9" s="1" customFormat="1" ht="26.25" customHeight="1">
      <c r="A200" s="111" t="s">
        <v>15</v>
      </c>
      <c r="B200" s="112"/>
      <c r="C200" s="135">
        <f>C201+C202</f>
        <v>6840</v>
      </c>
      <c r="D200" s="135">
        <f>D201+D202</f>
        <v>7047</v>
      </c>
      <c r="E200" s="135">
        <f t="shared" ref="E200:F200" si="90">E201+E202</f>
        <v>7074</v>
      </c>
      <c r="F200" s="135">
        <f t="shared" si="90"/>
        <v>7100</v>
      </c>
      <c r="G200" s="119"/>
    </row>
    <row r="201" spans="1:9" s="1" customFormat="1" ht="26.25" customHeight="1">
      <c r="A201" s="113" t="s">
        <v>16</v>
      </c>
      <c r="B201" s="114">
        <v>10</v>
      </c>
      <c r="C201" s="136">
        <v>3800</v>
      </c>
      <c r="D201" s="136">
        <v>3800</v>
      </c>
      <c r="E201" s="136">
        <v>3800</v>
      </c>
      <c r="F201" s="136">
        <v>3800</v>
      </c>
      <c r="G201" s="119"/>
    </row>
    <row r="202" spans="1:9" s="1" customFormat="1" ht="23.25" customHeight="1">
      <c r="A202" s="113" t="s">
        <v>17</v>
      </c>
      <c r="B202" s="114">
        <v>20</v>
      </c>
      <c r="C202" s="96">
        <f>2700+340</f>
        <v>3040</v>
      </c>
      <c r="D202" s="103">
        <f>2700+547</f>
        <v>3247</v>
      </c>
      <c r="E202" s="103">
        <f>2700+574</f>
        <v>3274</v>
      </c>
      <c r="F202" s="103">
        <f>2700+600</f>
        <v>3300</v>
      </c>
      <c r="G202" s="120"/>
    </row>
    <row r="203" spans="1:9" s="1" customFormat="1" ht="24.75" customHeight="1">
      <c r="A203" s="113" t="s">
        <v>18</v>
      </c>
      <c r="B203" s="114"/>
      <c r="C203" s="131">
        <f>C204</f>
        <v>340</v>
      </c>
      <c r="D203" s="131">
        <f t="shared" ref="D203:F203" si="91">D204</f>
        <v>0</v>
      </c>
      <c r="E203" s="131">
        <f t="shared" si="91"/>
        <v>0</v>
      </c>
      <c r="F203" s="131">
        <f t="shared" si="91"/>
        <v>0</v>
      </c>
      <c r="G203" s="120"/>
    </row>
    <row r="204" spans="1:9" s="1" customFormat="1" ht="24.75" customHeight="1">
      <c r="A204" s="113" t="s">
        <v>19</v>
      </c>
      <c r="B204" s="114">
        <v>70</v>
      </c>
      <c r="C204" s="96">
        <f>160+180</f>
        <v>340</v>
      </c>
      <c r="D204" s="103">
        <v>0</v>
      </c>
      <c r="E204" s="103">
        <v>0</v>
      </c>
      <c r="F204" s="103">
        <v>0</v>
      </c>
      <c r="G204" s="120"/>
    </row>
    <row r="205" spans="1:9" ht="29.25" customHeight="1">
      <c r="A205" s="49" t="s">
        <v>32</v>
      </c>
      <c r="B205" s="58" t="s">
        <v>24</v>
      </c>
      <c r="C205" s="84">
        <f>C206</f>
        <v>7470</v>
      </c>
      <c r="D205" s="84">
        <f t="shared" ref="D205:F205" si="92">D206</f>
        <v>7470</v>
      </c>
      <c r="E205" s="84">
        <f t="shared" si="92"/>
        <v>7470</v>
      </c>
      <c r="F205" s="84">
        <f t="shared" si="92"/>
        <v>7470</v>
      </c>
      <c r="G205" s="6"/>
      <c r="H205"/>
      <c r="I205"/>
    </row>
    <row r="206" spans="1:9" ht="24.75" customHeight="1">
      <c r="A206" s="33" t="s">
        <v>15</v>
      </c>
      <c r="B206" s="34"/>
      <c r="C206" s="85">
        <f>C207+C208+C209</f>
        <v>7470</v>
      </c>
      <c r="D206" s="85">
        <f t="shared" ref="D206:F206" si="93">D207+D208+D209</f>
        <v>7470</v>
      </c>
      <c r="E206" s="85">
        <f t="shared" si="93"/>
        <v>7470</v>
      </c>
      <c r="F206" s="85">
        <f t="shared" si="93"/>
        <v>7470</v>
      </c>
      <c r="G206" s="6"/>
      <c r="H206"/>
      <c r="I206"/>
    </row>
    <row r="207" spans="1:9" ht="24.75" customHeight="1">
      <c r="A207" s="27" t="s">
        <v>16</v>
      </c>
      <c r="B207" s="26">
        <v>10</v>
      </c>
      <c r="C207" s="87">
        <v>4600</v>
      </c>
      <c r="D207" s="87">
        <v>4600</v>
      </c>
      <c r="E207" s="87">
        <v>4600</v>
      </c>
      <c r="F207" s="87">
        <v>4600</v>
      </c>
      <c r="G207" s="6"/>
      <c r="H207"/>
      <c r="I207"/>
    </row>
    <row r="208" spans="1:9" ht="26.25" customHeight="1">
      <c r="A208" s="27" t="s">
        <v>17</v>
      </c>
      <c r="B208" s="26">
        <v>20</v>
      </c>
      <c r="C208" s="76">
        <f>2500+300</f>
        <v>2800</v>
      </c>
      <c r="D208" s="102">
        <f>2500+300</f>
        <v>2800</v>
      </c>
      <c r="E208" s="102">
        <f>2500+300</f>
        <v>2800</v>
      </c>
      <c r="F208" s="102">
        <f>2500+300</f>
        <v>2800</v>
      </c>
      <c r="G208" s="7"/>
      <c r="H208"/>
      <c r="I208"/>
    </row>
    <row r="209" spans="1:9" ht="26.25" customHeight="1">
      <c r="A209" s="61" t="s">
        <v>82</v>
      </c>
      <c r="B209" s="59">
        <v>59</v>
      </c>
      <c r="C209" s="76">
        <v>70</v>
      </c>
      <c r="D209" s="102">
        <v>70</v>
      </c>
      <c r="E209" s="102">
        <v>70</v>
      </c>
      <c r="F209" s="102">
        <v>70</v>
      </c>
      <c r="G209" s="7"/>
      <c r="H209"/>
      <c r="I209"/>
    </row>
    <row r="210" spans="1:9" ht="32.25" customHeight="1">
      <c r="A210" s="49" t="s">
        <v>33</v>
      </c>
      <c r="B210" s="50">
        <v>67.099999999999994</v>
      </c>
      <c r="C210" s="84">
        <f>C211+C215</f>
        <v>16640</v>
      </c>
      <c r="D210" s="84">
        <f t="shared" ref="D210:F210" si="94">D211+D215</f>
        <v>13310</v>
      </c>
      <c r="E210" s="84">
        <f t="shared" si="94"/>
        <v>13360</v>
      </c>
      <c r="F210" s="84">
        <f t="shared" si="94"/>
        <v>13410</v>
      </c>
      <c r="G210" s="6"/>
      <c r="H210"/>
      <c r="I210"/>
    </row>
    <row r="211" spans="1:9" ht="26.25" customHeight="1">
      <c r="A211" s="33" t="s">
        <v>15</v>
      </c>
      <c r="B211" s="34"/>
      <c r="C211" s="85">
        <f>C212+C213+C214</f>
        <v>13260</v>
      </c>
      <c r="D211" s="85">
        <f t="shared" ref="D211:F211" si="95">D212+D213+D214</f>
        <v>13310</v>
      </c>
      <c r="E211" s="85">
        <f t="shared" si="95"/>
        <v>13360</v>
      </c>
      <c r="F211" s="85">
        <f t="shared" si="95"/>
        <v>13410</v>
      </c>
      <c r="G211" s="6"/>
      <c r="H211"/>
      <c r="I211"/>
    </row>
    <row r="212" spans="1:9" ht="25.5" customHeight="1">
      <c r="A212" s="27" t="s">
        <v>16</v>
      </c>
      <c r="B212" s="26">
        <v>10</v>
      </c>
      <c r="C212" s="87">
        <v>9500</v>
      </c>
      <c r="D212" s="87">
        <v>9500</v>
      </c>
      <c r="E212" s="87">
        <v>9500</v>
      </c>
      <c r="F212" s="87">
        <v>9500</v>
      </c>
      <c r="G212" s="6"/>
      <c r="H212"/>
      <c r="I212"/>
    </row>
    <row r="213" spans="1:9" ht="25.5" customHeight="1">
      <c r="A213" s="27" t="s">
        <v>17</v>
      </c>
      <c r="B213" s="26">
        <v>20</v>
      </c>
      <c r="C213" s="76">
        <f>3400+200</f>
        <v>3600</v>
      </c>
      <c r="D213" s="102">
        <f>3400+250</f>
        <v>3650</v>
      </c>
      <c r="E213" s="102">
        <f>3400+300</f>
        <v>3700</v>
      </c>
      <c r="F213" s="102">
        <f>3400+350</f>
        <v>3750</v>
      </c>
      <c r="G213" s="7"/>
      <c r="H213"/>
      <c r="I213"/>
    </row>
    <row r="214" spans="1:9" ht="27" customHeight="1">
      <c r="A214" s="61" t="s">
        <v>82</v>
      </c>
      <c r="B214" s="59">
        <v>59</v>
      </c>
      <c r="C214" s="76">
        <v>160</v>
      </c>
      <c r="D214" s="102">
        <v>160</v>
      </c>
      <c r="E214" s="102">
        <v>160</v>
      </c>
      <c r="F214" s="102">
        <v>160</v>
      </c>
      <c r="G214" s="7"/>
      <c r="H214"/>
      <c r="I214"/>
    </row>
    <row r="215" spans="1:9" ht="27" customHeight="1">
      <c r="A215" s="113" t="s">
        <v>18</v>
      </c>
      <c r="B215" s="114"/>
      <c r="C215" s="76">
        <f>C216</f>
        <v>3380</v>
      </c>
      <c r="D215" s="76">
        <f t="shared" ref="D215:F215" si="96">D216</f>
        <v>0</v>
      </c>
      <c r="E215" s="76">
        <f t="shared" si="96"/>
        <v>0</v>
      </c>
      <c r="F215" s="76">
        <f t="shared" si="96"/>
        <v>0</v>
      </c>
      <c r="G215" s="7"/>
      <c r="H215"/>
      <c r="I215"/>
    </row>
    <row r="216" spans="1:9" ht="27" customHeight="1">
      <c r="A216" s="113" t="s">
        <v>19</v>
      </c>
      <c r="B216" s="114">
        <v>70</v>
      </c>
      <c r="C216" s="76">
        <v>3380</v>
      </c>
      <c r="D216" s="102">
        <v>0</v>
      </c>
      <c r="E216" s="102">
        <v>0</v>
      </c>
      <c r="F216" s="102">
        <v>0</v>
      </c>
      <c r="G216" s="7"/>
      <c r="H216"/>
      <c r="I216"/>
    </row>
    <row r="217" spans="1:9" s="3" customFormat="1" ht="30" customHeight="1">
      <c r="A217" s="56" t="s">
        <v>84</v>
      </c>
      <c r="B217" s="50">
        <v>67.099999999999994</v>
      </c>
      <c r="C217" s="89">
        <f>C218</f>
        <v>2965</v>
      </c>
      <c r="D217" s="89">
        <f t="shared" ref="D217:F217" si="97">D218</f>
        <v>3015</v>
      </c>
      <c r="E217" s="89">
        <f t="shared" si="97"/>
        <v>3015</v>
      </c>
      <c r="F217" s="89">
        <f t="shared" si="97"/>
        <v>3015</v>
      </c>
      <c r="G217" s="6"/>
    </row>
    <row r="218" spans="1:9" s="3" customFormat="1" ht="26.25" customHeight="1">
      <c r="A218" s="60" t="s">
        <v>15</v>
      </c>
      <c r="B218" s="59"/>
      <c r="C218" s="88">
        <f>C219+C220</f>
        <v>2965</v>
      </c>
      <c r="D218" s="88">
        <f>D219+D220</f>
        <v>3015</v>
      </c>
      <c r="E218" s="88">
        <f t="shared" ref="E218:F218" si="98">E219+E220</f>
        <v>3015</v>
      </c>
      <c r="F218" s="88">
        <f t="shared" si="98"/>
        <v>3015</v>
      </c>
      <c r="G218" s="6"/>
    </row>
    <row r="219" spans="1:9" s="3" customFormat="1" ht="27.75" customHeight="1">
      <c r="A219" s="27" t="s">
        <v>16</v>
      </c>
      <c r="B219" s="26">
        <v>10</v>
      </c>
      <c r="C219" s="90">
        <v>1665</v>
      </c>
      <c r="D219" s="90">
        <v>1665</v>
      </c>
      <c r="E219" s="90">
        <v>1665</v>
      </c>
      <c r="F219" s="90">
        <v>1665</v>
      </c>
      <c r="G219" s="6"/>
    </row>
    <row r="220" spans="1:9" s="3" customFormat="1" ht="26.25" customHeight="1">
      <c r="A220" s="61" t="s">
        <v>17</v>
      </c>
      <c r="B220" s="59">
        <v>20</v>
      </c>
      <c r="C220" s="76">
        <f>800+500</f>
        <v>1300</v>
      </c>
      <c r="D220" s="102">
        <f>550+800</f>
        <v>1350</v>
      </c>
      <c r="E220" s="102">
        <f>550+800</f>
        <v>1350</v>
      </c>
      <c r="F220" s="102">
        <f>550+800</f>
        <v>1350</v>
      </c>
      <c r="G220" s="7"/>
    </row>
    <row r="221" spans="1:9" ht="26.25" customHeight="1">
      <c r="A221" s="49" t="s">
        <v>78</v>
      </c>
      <c r="B221" s="50">
        <v>67.099999999999994</v>
      </c>
      <c r="C221" s="84">
        <f>C222</f>
        <v>4347</v>
      </c>
      <c r="D221" s="84">
        <f t="shared" ref="D221:F221" si="99">D222</f>
        <v>4400</v>
      </c>
      <c r="E221" s="84">
        <f t="shared" si="99"/>
        <v>4450</v>
      </c>
      <c r="F221" s="84">
        <f t="shared" si="99"/>
        <v>4500</v>
      </c>
      <c r="G221" s="6"/>
      <c r="H221"/>
      <c r="I221"/>
    </row>
    <row r="222" spans="1:9" ht="27" customHeight="1">
      <c r="A222" s="33" t="s">
        <v>15</v>
      </c>
      <c r="B222" s="34"/>
      <c r="C222" s="85">
        <f>C223+C224</f>
        <v>4347</v>
      </c>
      <c r="D222" s="85">
        <f>D223+D224</f>
        <v>4400</v>
      </c>
      <c r="E222" s="85">
        <f t="shared" ref="E222:F222" si="100">E223+E224</f>
        <v>4450</v>
      </c>
      <c r="F222" s="85">
        <f t="shared" si="100"/>
        <v>4500</v>
      </c>
      <c r="G222" s="6"/>
      <c r="H222"/>
      <c r="I222"/>
    </row>
    <row r="223" spans="1:9" ht="24" customHeight="1">
      <c r="A223" s="27" t="s">
        <v>16</v>
      </c>
      <c r="B223" s="26">
        <v>10</v>
      </c>
      <c r="C223" s="87">
        <v>3300</v>
      </c>
      <c r="D223" s="87">
        <v>3300</v>
      </c>
      <c r="E223" s="87">
        <v>3300</v>
      </c>
      <c r="F223" s="87">
        <v>3300</v>
      </c>
      <c r="G223" s="6"/>
      <c r="H223"/>
      <c r="I223"/>
    </row>
    <row r="224" spans="1:9" ht="26.25" customHeight="1">
      <c r="A224" s="27" t="s">
        <v>17</v>
      </c>
      <c r="B224" s="26">
        <v>20</v>
      </c>
      <c r="C224" s="76">
        <f>47+1000</f>
        <v>1047</v>
      </c>
      <c r="D224" s="102">
        <f>100+1000</f>
        <v>1100</v>
      </c>
      <c r="E224" s="102">
        <f>150+1000</f>
        <v>1150</v>
      </c>
      <c r="F224" s="102">
        <f>200+1000</f>
        <v>1200</v>
      </c>
      <c r="G224" s="7"/>
      <c r="H224"/>
      <c r="I224"/>
    </row>
    <row r="225" spans="1:9" ht="27" customHeight="1">
      <c r="A225" s="62" t="s">
        <v>25</v>
      </c>
      <c r="B225" s="63">
        <v>68.099999999999994</v>
      </c>
      <c r="C225" s="81">
        <f t="shared" ref="C225:F225" si="101">C232+C237</f>
        <v>15587</v>
      </c>
      <c r="D225" s="81">
        <f t="shared" si="101"/>
        <v>15031</v>
      </c>
      <c r="E225" s="81">
        <f t="shared" si="101"/>
        <v>15031</v>
      </c>
      <c r="F225" s="81">
        <f t="shared" si="101"/>
        <v>15031</v>
      </c>
      <c r="G225" s="14"/>
      <c r="H225"/>
      <c r="I225"/>
    </row>
    <row r="226" spans="1:9" ht="29.25" customHeight="1">
      <c r="A226" s="45" t="s">
        <v>15</v>
      </c>
      <c r="B226" s="43"/>
      <c r="C226" s="81">
        <f>C233+C238</f>
        <v>14846</v>
      </c>
      <c r="D226" s="81">
        <f>D233+D238</f>
        <v>15031</v>
      </c>
      <c r="E226" s="81">
        <f>E233+E238</f>
        <v>15031</v>
      </c>
      <c r="F226" s="81">
        <f>F233+F238</f>
        <v>15031</v>
      </c>
      <c r="G226" s="14"/>
      <c r="H226"/>
      <c r="I226"/>
    </row>
    <row r="227" spans="1:9" ht="28.5" customHeight="1">
      <c r="A227" s="46" t="s">
        <v>16</v>
      </c>
      <c r="B227" s="43">
        <v>10</v>
      </c>
      <c r="C227" s="81">
        <f>C239</f>
        <v>9995</v>
      </c>
      <c r="D227" s="81">
        <f t="shared" ref="D227:F227" si="102">D239</f>
        <v>9995</v>
      </c>
      <c r="E227" s="81">
        <f t="shared" si="102"/>
        <v>9995</v>
      </c>
      <c r="F227" s="81">
        <f t="shared" si="102"/>
        <v>9995</v>
      </c>
      <c r="G227" s="14"/>
      <c r="H227"/>
      <c r="I227"/>
    </row>
    <row r="228" spans="1:9" ht="25.5" customHeight="1">
      <c r="A228" s="46" t="s">
        <v>17</v>
      </c>
      <c r="B228" s="43">
        <v>20</v>
      </c>
      <c r="C228" s="81">
        <f>C234+C240</f>
        <v>4771</v>
      </c>
      <c r="D228" s="81">
        <f>D234+D240</f>
        <v>4956</v>
      </c>
      <c r="E228" s="81">
        <f>E234+E240</f>
        <v>4956</v>
      </c>
      <c r="F228" s="81">
        <f>F234+F240</f>
        <v>4956</v>
      </c>
      <c r="G228" s="14"/>
      <c r="H228"/>
      <c r="I228"/>
    </row>
    <row r="229" spans="1:9" ht="27" customHeight="1">
      <c r="A229" s="46" t="s">
        <v>82</v>
      </c>
      <c r="B229" s="43">
        <v>59</v>
      </c>
      <c r="C229" s="81">
        <f>C241</f>
        <v>80</v>
      </c>
      <c r="D229" s="81">
        <f t="shared" ref="D229:F229" si="103">D241</f>
        <v>80</v>
      </c>
      <c r="E229" s="81">
        <f t="shared" si="103"/>
        <v>80</v>
      </c>
      <c r="F229" s="81">
        <f t="shared" si="103"/>
        <v>80</v>
      </c>
      <c r="G229" s="14"/>
      <c r="H229"/>
      <c r="I229"/>
    </row>
    <row r="230" spans="1:9" ht="24" customHeight="1">
      <c r="A230" s="46" t="s">
        <v>18</v>
      </c>
      <c r="B230" s="43"/>
      <c r="C230" s="81">
        <f>C235+C242</f>
        <v>741</v>
      </c>
      <c r="D230" s="81">
        <f t="shared" ref="D230:F231" si="104">D242</f>
        <v>0</v>
      </c>
      <c r="E230" s="81">
        <f t="shared" si="104"/>
        <v>0</v>
      </c>
      <c r="F230" s="81">
        <f t="shared" si="104"/>
        <v>0</v>
      </c>
      <c r="G230" s="14"/>
      <c r="H230"/>
      <c r="I230"/>
    </row>
    <row r="231" spans="1:9" ht="26.25" customHeight="1">
      <c r="A231" s="46" t="s">
        <v>19</v>
      </c>
      <c r="B231" s="43">
        <v>70</v>
      </c>
      <c r="C231" s="81">
        <f>C236+C243</f>
        <v>741</v>
      </c>
      <c r="D231" s="81">
        <f t="shared" si="104"/>
        <v>0</v>
      </c>
      <c r="E231" s="81">
        <f t="shared" si="104"/>
        <v>0</v>
      </c>
      <c r="F231" s="81">
        <f t="shared" si="104"/>
        <v>0</v>
      </c>
      <c r="G231" s="14"/>
      <c r="H231"/>
      <c r="I231"/>
    </row>
    <row r="232" spans="1:9" s="1" customFormat="1" ht="26.25" customHeight="1">
      <c r="A232" s="108" t="s">
        <v>71</v>
      </c>
      <c r="B232" s="109">
        <v>68.099999999999994</v>
      </c>
      <c r="C232" s="110">
        <f>C233+C235</f>
        <v>257</v>
      </c>
      <c r="D232" s="110">
        <f t="shared" ref="C232:F233" si="105">D233</f>
        <v>232</v>
      </c>
      <c r="E232" s="110">
        <f t="shared" si="105"/>
        <v>232</v>
      </c>
      <c r="F232" s="110">
        <f t="shared" si="105"/>
        <v>232</v>
      </c>
      <c r="G232" s="123"/>
    </row>
    <row r="233" spans="1:9" s="1" customFormat="1" ht="31.5" customHeight="1">
      <c r="A233" s="111" t="s">
        <v>15</v>
      </c>
      <c r="B233" s="112"/>
      <c r="C233" s="131">
        <f t="shared" si="105"/>
        <v>257</v>
      </c>
      <c r="D233" s="131">
        <f t="shared" si="105"/>
        <v>232</v>
      </c>
      <c r="E233" s="131">
        <f t="shared" si="105"/>
        <v>232</v>
      </c>
      <c r="F233" s="131">
        <f t="shared" si="105"/>
        <v>232</v>
      </c>
      <c r="G233" s="121"/>
    </row>
    <row r="234" spans="1:9" s="1" customFormat="1" ht="27" customHeight="1">
      <c r="A234" s="113" t="s">
        <v>17</v>
      </c>
      <c r="B234" s="114">
        <v>20</v>
      </c>
      <c r="C234" s="118">
        <v>257</v>
      </c>
      <c r="D234" s="137">
        <v>232</v>
      </c>
      <c r="E234" s="137">
        <v>232</v>
      </c>
      <c r="F234" s="137">
        <v>232</v>
      </c>
      <c r="G234" s="122"/>
    </row>
    <row r="235" spans="1:9" s="1" customFormat="1" ht="26.25" customHeight="1">
      <c r="A235" s="113" t="s">
        <v>18</v>
      </c>
      <c r="B235" s="114"/>
      <c r="C235" s="118">
        <f>C236</f>
        <v>0</v>
      </c>
      <c r="D235" s="137">
        <f>D236</f>
        <v>0</v>
      </c>
      <c r="E235" s="137">
        <f t="shared" ref="E235:F235" si="106">E236</f>
        <v>0</v>
      </c>
      <c r="F235" s="137">
        <f t="shared" si="106"/>
        <v>0</v>
      </c>
      <c r="G235" s="122"/>
    </row>
    <row r="236" spans="1:9" s="1" customFormat="1" ht="28.5" customHeight="1">
      <c r="A236" s="113" t="s">
        <v>19</v>
      </c>
      <c r="B236" s="114">
        <v>70</v>
      </c>
      <c r="C236" s="118">
        <v>0</v>
      </c>
      <c r="D236" s="137">
        <v>0</v>
      </c>
      <c r="E236" s="137">
        <v>0</v>
      </c>
      <c r="F236" s="137">
        <v>0</v>
      </c>
      <c r="G236" s="122"/>
    </row>
    <row r="237" spans="1:9" ht="29.25" customHeight="1">
      <c r="A237" s="65" t="s">
        <v>26</v>
      </c>
      <c r="B237" s="66">
        <v>68.099999999999994</v>
      </c>
      <c r="C237" s="92">
        <f>C244+C250+C256+C263+C267</f>
        <v>15330</v>
      </c>
      <c r="D237" s="92">
        <f>D244+D250+D256+D263+D267</f>
        <v>14799</v>
      </c>
      <c r="E237" s="92">
        <f>E244+E250+E256+E263+E267</f>
        <v>14799</v>
      </c>
      <c r="F237" s="92">
        <f>F244+F250+F256+F263+F267</f>
        <v>14799</v>
      </c>
      <c r="G237" s="6"/>
      <c r="I237"/>
    </row>
    <row r="238" spans="1:9" ht="25.5" customHeight="1">
      <c r="A238" s="68" t="s">
        <v>15</v>
      </c>
      <c r="B238" s="67"/>
      <c r="C238" s="92">
        <f>C245+C251++C257+C264+C268</f>
        <v>14589</v>
      </c>
      <c r="D238" s="92">
        <f>D245+D251++D257+D264+D268</f>
        <v>14799</v>
      </c>
      <c r="E238" s="92">
        <f>E245+E251++E257+E264+E268</f>
        <v>14799</v>
      </c>
      <c r="F238" s="92">
        <f>F245+F251++F257+F264+F268</f>
        <v>14799</v>
      </c>
      <c r="G238" s="6"/>
      <c r="I238"/>
    </row>
    <row r="239" spans="1:9" ht="27" customHeight="1">
      <c r="A239" s="69" t="s">
        <v>16</v>
      </c>
      <c r="B239" s="67">
        <v>10</v>
      </c>
      <c r="C239" s="92">
        <f t="shared" ref="C239:F240" si="107">C246+C252+C258+C265+C269</f>
        <v>9995</v>
      </c>
      <c r="D239" s="92">
        <f t="shared" si="107"/>
        <v>9995</v>
      </c>
      <c r="E239" s="92">
        <f t="shared" si="107"/>
        <v>9995</v>
      </c>
      <c r="F239" s="92">
        <f t="shared" si="107"/>
        <v>9995</v>
      </c>
      <c r="G239" s="6"/>
      <c r="I239"/>
    </row>
    <row r="240" spans="1:9" ht="27" customHeight="1">
      <c r="A240" s="69" t="s">
        <v>17</v>
      </c>
      <c r="B240" s="67">
        <v>20</v>
      </c>
      <c r="C240" s="92">
        <f t="shared" si="107"/>
        <v>4514</v>
      </c>
      <c r="D240" s="92">
        <f t="shared" si="107"/>
        <v>4724</v>
      </c>
      <c r="E240" s="92">
        <f t="shared" si="107"/>
        <v>4724</v>
      </c>
      <c r="F240" s="92">
        <f t="shared" si="107"/>
        <v>4724</v>
      </c>
      <c r="G240" s="6"/>
      <c r="I240"/>
    </row>
    <row r="241" spans="1:9" ht="26.25" customHeight="1">
      <c r="A241" s="69" t="s">
        <v>82</v>
      </c>
      <c r="B241" s="67">
        <v>59</v>
      </c>
      <c r="C241" s="92">
        <f>C260</f>
        <v>80</v>
      </c>
      <c r="D241" s="92">
        <f t="shared" ref="D241:F241" si="108">D260</f>
        <v>80</v>
      </c>
      <c r="E241" s="92">
        <f t="shared" si="108"/>
        <v>80</v>
      </c>
      <c r="F241" s="92">
        <f t="shared" si="108"/>
        <v>80</v>
      </c>
      <c r="G241" s="6"/>
      <c r="I241"/>
    </row>
    <row r="242" spans="1:9" ht="23.25" customHeight="1">
      <c r="A242" s="69" t="s">
        <v>18</v>
      </c>
      <c r="B242" s="67"/>
      <c r="C242" s="92">
        <f>C248+C254+C261</f>
        <v>741</v>
      </c>
      <c r="D242" s="92">
        <f t="shared" ref="D242:F242" si="109">D248+D254+D261</f>
        <v>0</v>
      </c>
      <c r="E242" s="92">
        <f t="shared" si="109"/>
        <v>0</v>
      </c>
      <c r="F242" s="92">
        <f t="shared" si="109"/>
        <v>0</v>
      </c>
      <c r="G242" s="6"/>
      <c r="I242"/>
    </row>
    <row r="243" spans="1:9" ht="24.75" customHeight="1">
      <c r="A243" s="69" t="s">
        <v>19</v>
      </c>
      <c r="B243" s="67">
        <v>70</v>
      </c>
      <c r="C243" s="92">
        <f>C249+C255+C262</f>
        <v>741</v>
      </c>
      <c r="D243" s="92">
        <f t="shared" ref="D243:F243" si="110">D249+D255+D262</f>
        <v>0</v>
      </c>
      <c r="E243" s="92">
        <f t="shared" si="110"/>
        <v>0</v>
      </c>
      <c r="F243" s="92">
        <f t="shared" si="110"/>
        <v>0</v>
      </c>
      <c r="G243" s="6"/>
      <c r="I243"/>
    </row>
    <row r="244" spans="1:9" ht="30.75" customHeight="1">
      <c r="A244" s="49" t="s">
        <v>60</v>
      </c>
      <c r="B244" s="64">
        <v>68.099999999999994</v>
      </c>
      <c r="C244" s="84">
        <f>C245+C248</f>
        <v>2625</v>
      </c>
      <c r="D244" s="84">
        <f t="shared" ref="D244:F244" si="111">D245+D248</f>
        <v>2585</v>
      </c>
      <c r="E244" s="84">
        <f t="shared" si="111"/>
        <v>2585</v>
      </c>
      <c r="F244" s="84">
        <f t="shared" si="111"/>
        <v>2585</v>
      </c>
      <c r="G244" s="6"/>
      <c r="I244"/>
    </row>
    <row r="245" spans="1:9" ht="30" customHeight="1">
      <c r="A245" s="33" t="s">
        <v>15</v>
      </c>
      <c r="B245" s="34"/>
      <c r="C245" s="85">
        <f>C246+C247</f>
        <v>2575</v>
      </c>
      <c r="D245" s="87">
        <f>D246+D247</f>
        <v>2585</v>
      </c>
      <c r="E245" s="87">
        <f t="shared" ref="E245:F245" si="112">E246+E247</f>
        <v>2585</v>
      </c>
      <c r="F245" s="87">
        <f t="shared" si="112"/>
        <v>2585</v>
      </c>
      <c r="G245" s="6"/>
      <c r="H245"/>
      <c r="I245"/>
    </row>
    <row r="246" spans="1:9" ht="27.75" customHeight="1">
      <c r="A246" s="27" t="s">
        <v>16</v>
      </c>
      <c r="B246" s="26">
        <v>10</v>
      </c>
      <c r="C246" s="87">
        <v>1650</v>
      </c>
      <c r="D246" s="87">
        <v>1650</v>
      </c>
      <c r="E246" s="87">
        <v>1650</v>
      </c>
      <c r="F246" s="87">
        <v>1650</v>
      </c>
      <c r="G246" s="6"/>
      <c r="H246"/>
      <c r="I246"/>
    </row>
    <row r="247" spans="1:9" ht="29.25" customHeight="1">
      <c r="A247" s="27" t="s">
        <v>17</v>
      </c>
      <c r="B247" s="26">
        <v>20</v>
      </c>
      <c r="C247" s="76">
        <v>925</v>
      </c>
      <c r="D247" s="76">
        <v>935</v>
      </c>
      <c r="E247" s="102">
        <v>935</v>
      </c>
      <c r="F247" s="102">
        <v>935</v>
      </c>
      <c r="G247" s="7"/>
      <c r="H247"/>
      <c r="I247"/>
    </row>
    <row r="248" spans="1:9" ht="29.25" customHeight="1">
      <c r="A248" s="27" t="s">
        <v>18</v>
      </c>
      <c r="B248" s="26"/>
      <c r="C248" s="76">
        <f>C249</f>
        <v>50</v>
      </c>
      <c r="D248" s="76">
        <f t="shared" ref="D248:F248" si="113">D249</f>
        <v>0</v>
      </c>
      <c r="E248" s="76">
        <f t="shared" si="113"/>
        <v>0</v>
      </c>
      <c r="F248" s="76">
        <f t="shared" si="113"/>
        <v>0</v>
      </c>
      <c r="G248" s="7"/>
      <c r="H248"/>
      <c r="I248"/>
    </row>
    <row r="249" spans="1:9" ht="29.25" customHeight="1">
      <c r="A249" s="27" t="s">
        <v>19</v>
      </c>
      <c r="B249" s="26">
        <v>70</v>
      </c>
      <c r="C249" s="76">
        <v>50</v>
      </c>
      <c r="D249" s="76">
        <v>0</v>
      </c>
      <c r="E249" s="102">
        <v>0</v>
      </c>
      <c r="F249" s="102">
        <v>0</v>
      </c>
      <c r="G249" s="7"/>
      <c r="H249"/>
      <c r="I249"/>
    </row>
    <row r="250" spans="1:9" ht="28.5" customHeight="1">
      <c r="A250" s="49" t="s">
        <v>61</v>
      </c>
      <c r="B250" s="64">
        <v>68.099999999999994</v>
      </c>
      <c r="C250" s="84">
        <f>C251+C254</f>
        <v>2181</v>
      </c>
      <c r="D250" s="84">
        <f t="shared" ref="D250:F250" si="114">D251+D254</f>
        <v>1990</v>
      </c>
      <c r="E250" s="84">
        <f t="shared" si="114"/>
        <v>1990</v>
      </c>
      <c r="F250" s="84">
        <f t="shared" si="114"/>
        <v>1990</v>
      </c>
      <c r="G250" s="6"/>
      <c r="H250"/>
      <c r="I250"/>
    </row>
    <row r="251" spans="1:9" ht="27.75" customHeight="1">
      <c r="A251" s="33" t="s">
        <v>15</v>
      </c>
      <c r="B251" s="34"/>
      <c r="C251" s="85">
        <f>C252+C253</f>
        <v>1990</v>
      </c>
      <c r="D251" s="87">
        <f>D252+D253</f>
        <v>1990</v>
      </c>
      <c r="E251" s="87">
        <f t="shared" ref="E251:F251" si="115">E252+E253</f>
        <v>1990</v>
      </c>
      <c r="F251" s="87">
        <f t="shared" si="115"/>
        <v>1990</v>
      </c>
      <c r="G251" s="6"/>
      <c r="H251"/>
      <c r="I251"/>
    </row>
    <row r="252" spans="1:9" ht="27.75" customHeight="1">
      <c r="A252" s="27" t="s">
        <v>16</v>
      </c>
      <c r="B252" s="26">
        <v>10</v>
      </c>
      <c r="C252" s="87">
        <v>1350</v>
      </c>
      <c r="D252" s="87">
        <v>1350</v>
      </c>
      <c r="E252" s="87">
        <v>1350</v>
      </c>
      <c r="F252" s="87">
        <v>1350</v>
      </c>
      <c r="G252" s="6"/>
      <c r="H252"/>
      <c r="I252"/>
    </row>
    <row r="253" spans="1:9" ht="27" customHeight="1">
      <c r="A253" s="27" t="s">
        <v>17</v>
      </c>
      <c r="B253" s="26">
        <v>20</v>
      </c>
      <c r="C253" s="76">
        <v>640</v>
      </c>
      <c r="D253" s="103">
        <v>640</v>
      </c>
      <c r="E253" s="103">
        <v>640</v>
      </c>
      <c r="F253" s="103">
        <v>640</v>
      </c>
      <c r="G253" s="7"/>
      <c r="H253"/>
      <c r="I253"/>
    </row>
    <row r="254" spans="1:9" ht="27" customHeight="1">
      <c r="A254" s="27" t="s">
        <v>18</v>
      </c>
      <c r="B254" s="26"/>
      <c r="C254" s="76">
        <f>C255</f>
        <v>191</v>
      </c>
      <c r="D254" s="103">
        <f>D255</f>
        <v>0</v>
      </c>
      <c r="E254" s="102">
        <f t="shared" ref="E254:F254" si="116">E255</f>
        <v>0</v>
      </c>
      <c r="F254" s="102">
        <f t="shared" si="116"/>
        <v>0</v>
      </c>
      <c r="G254" s="7"/>
      <c r="H254"/>
      <c r="I254"/>
    </row>
    <row r="255" spans="1:9" ht="25.5" customHeight="1">
      <c r="A255" s="27" t="s">
        <v>19</v>
      </c>
      <c r="B255" s="26">
        <v>70</v>
      </c>
      <c r="C255" s="76">
        <v>191</v>
      </c>
      <c r="D255" s="103">
        <v>0</v>
      </c>
      <c r="E255" s="102">
        <v>0</v>
      </c>
      <c r="F255" s="102">
        <v>0</v>
      </c>
      <c r="G255" s="7"/>
      <c r="H255"/>
      <c r="I255"/>
    </row>
    <row r="256" spans="1:9" ht="32.25" customHeight="1">
      <c r="A256" s="49" t="s">
        <v>62</v>
      </c>
      <c r="B256" s="64">
        <v>68.099999999999994</v>
      </c>
      <c r="C256" s="82">
        <f>C257+C261</f>
        <v>5980</v>
      </c>
      <c r="D256" s="82">
        <f t="shared" ref="D256:F256" si="117">D257+D261</f>
        <v>5680</v>
      </c>
      <c r="E256" s="82">
        <f t="shared" si="117"/>
        <v>5680</v>
      </c>
      <c r="F256" s="82">
        <f t="shared" si="117"/>
        <v>5680</v>
      </c>
      <c r="G256" s="11"/>
      <c r="H256"/>
      <c r="I256"/>
    </row>
    <row r="257" spans="1:9" ht="30.75" customHeight="1">
      <c r="A257" s="33" t="s">
        <v>15</v>
      </c>
      <c r="B257" s="34"/>
      <c r="C257" s="86">
        <f>C258+C259+C260</f>
        <v>5480</v>
      </c>
      <c r="D257" s="86">
        <f t="shared" ref="D257:F257" si="118">D258+D259+D260</f>
        <v>5680</v>
      </c>
      <c r="E257" s="86">
        <f t="shared" si="118"/>
        <v>5680</v>
      </c>
      <c r="F257" s="86">
        <f t="shared" si="118"/>
        <v>5680</v>
      </c>
      <c r="G257" s="11"/>
      <c r="H257"/>
      <c r="I257"/>
    </row>
    <row r="258" spans="1:9" ht="25.5" customHeight="1">
      <c r="A258" s="27" t="s">
        <v>16</v>
      </c>
      <c r="B258" s="26">
        <v>10</v>
      </c>
      <c r="C258" s="86">
        <v>4000</v>
      </c>
      <c r="D258" s="86">
        <v>4000</v>
      </c>
      <c r="E258" s="86">
        <v>4000</v>
      </c>
      <c r="F258" s="86">
        <v>4000</v>
      </c>
      <c r="G258" s="11"/>
      <c r="H258"/>
      <c r="I258"/>
    </row>
    <row r="259" spans="1:9" ht="27.75" customHeight="1">
      <c r="A259" s="27" t="s">
        <v>17</v>
      </c>
      <c r="B259" s="26">
        <v>20</v>
      </c>
      <c r="C259" s="91">
        <v>1400</v>
      </c>
      <c r="D259" s="102">
        <v>1600</v>
      </c>
      <c r="E259" s="102">
        <v>1600</v>
      </c>
      <c r="F259" s="102">
        <v>1600</v>
      </c>
      <c r="G259" s="7"/>
      <c r="H259"/>
      <c r="I259"/>
    </row>
    <row r="260" spans="1:9" ht="27.75" customHeight="1">
      <c r="A260" s="61" t="s">
        <v>82</v>
      </c>
      <c r="B260" s="59">
        <v>59</v>
      </c>
      <c r="C260" s="91">
        <v>80</v>
      </c>
      <c r="D260" s="102">
        <v>80</v>
      </c>
      <c r="E260" s="102">
        <v>80</v>
      </c>
      <c r="F260" s="102">
        <v>80</v>
      </c>
      <c r="G260" s="7"/>
      <c r="H260"/>
      <c r="I260"/>
    </row>
    <row r="261" spans="1:9" ht="25.5" customHeight="1">
      <c r="A261" s="27" t="s">
        <v>18</v>
      </c>
      <c r="B261" s="26"/>
      <c r="C261" s="76">
        <f t="shared" ref="C261:F261" si="119">C262</f>
        <v>500</v>
      </c>
      <c r="D261" s="76">
        <f t="shared" si="119"/>
        <v>0</v>
      </c>
      <c r="E261" s="76">
        <f t="shared" si="119"/>
        <v>0</v>
      </c>
      <c r="F261" s="76">
        <f t="shared" si="119"/>
        <v>0</v>
      </c>
      <c r="G261" s="11"/>
      <c r="H261"/>
      <c r="I261"/>
    </row>
    <row r="262" spans="1:9" ht="27.75" customHeight="1">
      <c r="A262" s="27" t="s">
        <v>19</v>
      </c>
      <c r="B262" s="26">
        <v>70</v>
      </c>
      <c r="C262" s="76">
        <v>500</v>
      </c>
      <c r="D262" s="102">
        <v>0</v>
      </c>
      <c r="E262" s="102">
        <v>0</v>
      </c>
      <c r="F262" s="102">
        <v>0</v>
      </c>
      <c r="G262" s="7"/>
      <c r="H262"/>
      <c r="I262"/>
    </row>
    <row r="263" spans="1:9" ht="32.25" customHeight="1">
      <c r="A263" s="108" t="s">
        <v>63</v>
      </c>
      <c r="B263" s="109">
        <v>68.099999999999994</v>
      </c>
      <c r="C263" s="110">
        <f t="shared" ref="C263:F263" si="120">C264</f>
        <v>2245</v>
      </c>
      <c r="D263" s="110">
        <f t="shared" si="120"/>
        <v>2245</v>
      </c>
      <c r="E263" s="110">
        <f t="shared" si="120"/>
        <v>2245</v>
      </c>
      <c r="F263" s="110">
        <f t="shared" si="120"/>
        <v>2245</v>
      </c>
      <c r="G263" s="11"/>
      <c r="H263"/>
      <c r="I263"/>
    </row>
    <row r="264" spans="1:9" ht="29.25" customHeight="1">
      <c r="A264" s="111" t="s">
        <v>15</v>
      </c>
      <c r="B264" s="112"/>
      <c r="C264" s="96">
        <f>C265+C266</f>
        <v>2245</v>
      </c>
      <c r="D264" s="96">
        <f>D265+D266</f>
        <v>2245</v>
      </c>
      <c r="E264" s="96">
        <f t="shared" ref="E264:F264" si="121">E265+E266</f>
        <v>2245</v>
      </c>
      <c r="F264" s="96">
        <f t="shared" si="121"/>
        <v>2245</v>
      </c>
      <c r="G264" s="12"/>
      <c r="H264"/>
      <c r="I264"/>
    </row>
    <row r="265" spans="1:9" ht="29.25" customHeight="1">
      <c r="A265" s="113" t="s">
        <v>16</v>
      </c>
      <c r="B265" s="114">
        <v>10</v>
      </c>
      <c r="C265" s="76">
        <v>1540</v>
      </c>
      <c r="D265" s="96">
        <v>1540</v>
      </c>
      <c r="E265" s="96">
        <v>1540</v>
      </c>
      <c r="F265" s="96">
        <v>1540</v>
      </c>
      <c r="G265" s="12"/>
      <c r="H265"/>
      <c r="I265"/>
    </row>
    <row r="266" spans="1:9" ht="26.25" customHeight="1">
      <c r="A266" s="113" t="s">
        <v>17</v>
      </c>
      <c r="B266" s="114">
        <v>20</v>
      </c>
      <c r="C266" s="76">
        <v>705</v>
      </c>
      <c r="D266" s="103">
        <v>705</v>
      </c>
      <c r="E266" s="103">
        <v>705</v>
      </c>
      <c r="F266" s="103">
        <v>705</v>
      </c>
      <c r="G266" s="7"/>
      <c r="H266"/>
      <c r="I266"/>
    </row>
    <row r="267" spans="1:9" ht="31.5" customHeight="1">
      <c r="A267" s="56" t="s">
        <v>64</v>
      </c>
      <c r="B267" s="64">
        <v>68.099999999999994</v>
      </c>
      <c r="C267" s="93">
        <f>C268</f>
        <v>2299</v>
      </c>
      <c r="D267" s="93">
        <f t="shared" ref="D267:F267" si="122">D268</f>
        <v>2299</v>
      </c>
      <c r="E267" s="93">
        <f t="shared" si="122"/>
        <v>2299</v>
      </c>
      <c r="F267" s="93">
        <f t="shared" si="122"/>
        <v>2299</v>
      </c>
      <c r="G267" s="11"/>
      <c r="H267"/>
      <c r="I267"/>
    </row>
    <row r="268" spans="1:9" ht="29.25" customHeight="1">
      <c r="A268" s="33" t="s">
        <v>15</v>
      </c>
      <c r="B268" s="34"/>
      <c r="C268" s="76">
        <f>C269+C270</f>
        <v>2299</v>
      </c>
      <c r="D268" s="76">
        <f>D269+D270</f>
        <v>2299</v>
      </c>
      <c r="E268" s="76">
        <f t="shared" ref="E268:F268" si="123">E269+E270</f>
        <v>2299</v>
      </c>
      <c r="F268" s="76">
        <f t="shared" si="123"/>
        <v>2299</v>
      </c>
      <c r="G268" s="12"/>
      <c r="H268"/>
      <c r="I268"/>
    </row>
    <row r="269" spans="1:9" ht="25.5" customHeight="1">
      <c r="A269" s="27" t="s">
        <v>16</v>
      </c>
      <c r="B269" s="26">
        <v>10</v>
      </c>
      <c r="C269" s="76">
        <v>1455</v>
      </c>
      <c r="D269" s="76">
        <v>1455</v>
      </c>
      <c r="E269" s="76">
        <v>1455</v>
      </c>
      <c r="F269" s="76">
        <v>1455</v>
      </c>
      <c r="G269" s="12"/>
      <c r="H269"/>
      <c r="I269"/>
    </row>
    <row r="270" spans="1:9" ht="28.5" customHeight="1">
      <c r="A270" s="27" t="s">
        <v>17</v>
      </c>
      <c r="B270" s="26">
        <v>20</v>
      </c>
      <c r="C270" s="76">
        <v>844</v>
      </c>
      <c r="D270" s="102">
        <v>844</v>
      </c>
      <c r="E270" s="102">
        <v>844</v>
      </c>
      <c r="F270" s="102">
        <v>844</v>
      </c>
      <c r="G270" s="7"/>
      <c r="H270"/>
      <c r="I270"/>
    </row>
    <row r="271" spans="1:9" ht="40.5" customHeight="1">
      <c r="A271" s="115" t="s">
        <v>77</v>
      </c>
      <c r="B271" s="116" t="s">
        <v>27</v>
      </c>
      <c r="C271" s="117">
        <f>C272+C276</f>
        <v>17244</v>
      </c>
      <c r="D271" s="117">
        <f t="shared" ref="D271:F271" si="124">D272</f>
        <v>16725</v>
      </c>
      <c r="E271" s="117">
        <f t="shared" si="124"/>
        <v>18025</v>
      </c>
      <c r="F271" s="117">
        <f t="shared" si="124"/>
        <v>18835</v>
      </c>
      <c r="G271" s="16"/>
      <c r="H271"/>
      <c r="I271"/>
    </row>
    <row r="272" spans="1:9" ht="25.5" customHeight="1">
      <c r="A272" s="38" t="s">
        <v>15</v>
      </c>
      <c r="B272" s="39"/>
      <c r="C272" s="78">
        <f>C273+C274+C275</f>
        <v>17094</v>
      </c>
      <c r="D272" s="78">
        <f t="shared" ref="D272:F272" si="125">D273+D274+D275</f>
        <v>16725</v>
      </c>
      <c r="E272" s="78">
        <f t="shared" si="125"/>
        <v>18025</v>
      </c>
      <c r="F272" s="78">
        <f t="shared" si="125"/>
        <v>18835</v>
      </c>
      <c r="G272" s="14"/>
      <c r="H272"/>
    </row>
    <row r="273" spans="1:9" ht="28.5" customHeight="1">
      <c r="A273" s="48" t="s">
        <v>16</v>
      </c>
      <c r="B273" s="39">
        <v>10</v>
      </c>
      <c r="C273" s="78">
        <v>6670</v>
      </c>
      <c r="D273" s="78">
        <v>6660</v>
      </c>
      <c r="E273" s="78">
        <v>6905</v>
      </c>
      <c r="F273" s="78">
        <v>7165</v>
      </c>
      <c r="G273" s="20"/>
      <c r="H273"/>
      <c r="I273"/>
    </row>
    <row r="274" spans="1:9" ht="28.5" customHeight="1">
      <c r="A274" s="48" t="s">
        <v>17</v>
      </c>
      <c r="B274" s="39">
        <v>20</v>
      </c>
      <c r="C274" s="78">
        <v>10294</v>
      </c>
      <c r="D274" s="78">
        <v>9915</v>
      </c>
      <c r="E274" s="78">
        <v>10960</v>
      </c>
      <c r="F274" s="78">
        <v>11500</v>
      </c>
      <c r="G274" s="20"/>
      <c r="H274"/>
      <c r="I274"/>
    </row>
    <row r="275" spans="1:9" ht="28.5" customHeight="1">
      <c r="A275" s="138" t="s">
        <v>83</v>
      </c>
      <c r="B275" s="139">
        <v>59</v>
      </c>
      <c r="C275" s="78">
        <v>130</v>
      </c>
      <c r="D275" s="78">
        <v>150</v>
      </c>
      <c r="E275" s="78">
        <v>160</v>
      </c>
      <c r="F275" s="78">
        <v>170</v>
      </c>
      <c r="G275" s="20"/>
      <c r="H275"/>
      <c r="I275"/>
    </row>
    <row r="276" spans="1:9" ht="28.5" customHeight="1">
      <c r="A276" s="138" t="s">
        <v>18</v>
      </c>
      <c r="B276" s="139"/>
      <c r="C276" s="78">
        <f>C277</f>
        <v>150</v>
      </c>
      <c r="D276" s="78">
        <f t="shared" ref="D276:F276" si="126">D277</f>
        <v>0</v>
      </c>
      <c r="E276" s="78">
        <f t="shared" si="126"/>
        <v>0</v>
      </c>
      <c r="F276" s="78">
        <f t="shared" si="126"/>
        <v>0</v>
      </c>
      <c r="G276" s="20"/>
      <c r="H276"/>
      <c r="I276"/>
    </row>
    <row r="277" spans="1:9" ht="28.5" customHeight="1">
      <c r="A277" s="138" t="s">
        <v>19</v>
      </c>
      <c r="B277" s="139">
        <v>70</v>
      </c>
      <c r="C277" s="78">
        <v>150</v>
      </c>
      <c r="D277" s="78">
        <v>0</v>
      </c>
      <c r="E277" s="78">
        <v>0</v>
      </c>
      <c r="F277" s="78">
        <v>0</v>
      </c>
      <c r="G277" s="20"/>
      <c r="H277"/>
      <c r="I277"/>
    </row>
    <row r="278" spans="1:9" ht="19.5" customHeight="1">
      <c r="A278" s="70" t="s">
        <v>57</v>
      </c>
      <c r="B278" s="71"/>
      <c r="C278" s="107">
        <f>C34-C56</f>
        <v>-8895</v>
      </c>
      <c r="D278" s="107">
        <f>D34-D56</f>
        <v>0</v>
      </c>
      <c r="E278" s="107">
        <f>E34-E56</f>
        <v>0</v>
      </c>
      <c r="F278" s="107">
        <f>F34-F56</f>
        <v>0</v>
      </c>
      <c r="G278" s="21"/>
      <c r="H278"/>
      <c r="I278"/>
    </row>
    <row r="279" spans="1:9" ht="18.75" customHeight="1">
      <c r="A279" s="70" t="s">
        <v>58</v>
      </c>
      <c r="B279" s="71"/>
      <c r="C279" s="107">
        <f>C47-C60</f>
        <v>-6696</v>
      </c>
      <c r="D279" s="107">
        <f>D47-D60</f>
        <v>0</v>
      </c>
      <c r="E279" s="107">
        <f>E47-E60</f>
        <v>0</v>
      </c>
      <c r="F279" s="107">
        <f>F47-F60</f>
        <v>0</v>
      </c>
      <c r="G279" s="21"/>
      <c r="H279"/>
      <c r="I279"/>
    </row>
    <row r="280" spans="1:9" ht="17.25" customHeight="1">
      <c r="A280" s="70" t="s">
        <v>59</v>
      </c>
      <c r="B280" s="27"/>
      <c r="C280" s="107">
        <f>C14-C55</f>
        <v>-15591</v>
      </c>
      <c r="D280" s="107">
        <f>D14-D55</f>
        <v>0</v>
      </c>
      <c r="E280" s="107">
        <f>E14-E55</f>
        <v>0</v>
      </c>
      <c r="F280" s="107">
        <f>F14-F55</f>
        <v>0</v>
      </c>
      <c r="G280" s="22"/>
      <c r="H280"/>
      <c r="I280"/>
    </row>
    <row r="281" spans="1:9" ht="17.25" customHeight="1">
      <c r="A281" s="72"/>
      <c r="B281" s="73"/>
      <c r="C281" s="148"/>
      <c r="D281" s="148"/>
      <c r="E281" s="148"/>
      <c r="F281" s="148"/>
      <c r="G281" s="22"/>
      <c r="H281"/>
      <c r="I281"/>
    </row>
    <row r="282" spans="1:9" ht="17.25" customHeight="1">
      <c r="A282" s="72"/>
      <c r="B282" s="73"/>
      <c r="C282" s="148"/>
      <c r="D282" s="148"/>
      <c r="E282" s="148"/>
      <c r="F282" s="148"/>
      <c r="G282" s="22"/>
      <c r="H282"/>
      <c r="I282"/>
    </row>
    <row r="283" spans="1:9" ht="17.25" customHeight="1">
      <c r="A283" s="72"/>
      <c r="B283" s="73"/>
      <c r="C283" s="148"/>
      <c r="D283" s="148"/>
      <c r="E283" s="148"/>
      <c r="F283" s="148"/>
      <c r="G283" s="22"/>
      <c r="H283"/>
      <c r="I283"/>
    </row>
    <row r="284" spans="1:9" ht="17.25" customHeight="1">
      <c r="A284" s="72"/>
      <c r="B284" s="73"/>
      <c r="C284" s="74"/>
      <c r="D284" s="98"/>
      <c r="E284" s="98"/>
      <c r="F284" s="98"/>
      <c r="G284" s="22"/>
      <c r="H284"/>
      <c r="I284"/>
    </row>
    <row r="285" spans="1:9" ht="17.25" customHeight="1">
      <c r="A285" s="72"/>
      <c r="B285" s="73"/>
      <c r="C285" s="74"/>
      <c r="D285" s="98"/>
      <c r="E285" s="98"/>
      <c r="F285" s="98"/>
      <c r="G285" s="22"/>
      <c r="H285"/>
      <c r="I285"/>
    </row>
    <row r="286" spans="1:9" ht="17.25" customHeight="1">
      <c r="A286" s="72"/>
      <c r="B286" s="73"/>
      <c r="C286" s="74"/>
      <c r="D286" s="98"/>
      <c r="E286" s="98"/>
      <c r="F286" s="98"/>
      <c r="G286" s="22"/>
      <c r="H286"/>
      <c r="I286"/>
    </row>
    <row r="287" spans="1:9" ht="17.25" customHeight="1">
      <c r="A287" s="72"/>
      <c r="B287" s="73"/>
      <c r="C287" s="74"/>
      <c r="D287" s="98"/>
      <c r="E287" s="98"/>
      <c r="F287" s="98"/>
      <c r="G287" s="22"/>
      <c r="H287"/>
      <c r="I287"/>
    </row>
    <row r="288" spans="1:9" ht="17.25" customHeight="1">
      <c r="A288" s="72"/>
      <c r="B288" s="73"/>
      <c r="C288" s="74"/>
      <c r="D288" s="98"/>
      <c r="E288" s="98"/>
      <c r="F288" s="98"/>
      <c r="G288" s="22"/>
      <c r="H288"/>
      <c r="I288"/>
    </row>
    <row r="289" spans="1:9" ht="17.25" customHeight="1">
      <c r="A289" s="72"/>
      <c r="B289" s="73"/>
      <c r="C289" s="74"/>
      <c r="D289" s="98"/>
      <c r="E289" s="98"/>
      <c r="F289" s="98"/>
      <c r="G289" s="22"/>
      <c r="H289"/>
      <c r="I289"/>
    </row>
    <row r="290" spans="1:9" ht="17.25" customHeight="1">
      <c r="A290" s="72"/>
      <c r="B290" s="73"/>
      <c r="C290" s="74"/>
      <c r="D290" s="98"/>
      <c r="E290" s="98"/>
      <c r="F290" s="98"/>
      <c r="G290" s="22"/>
      <c r="H290"/>
      <c r="I290"/>
    </row>
    <row r="291" spans="1:9" ht="17.25" customHeight="1">
      <c r="A291" s="72"/>
      <c r="B291" s="73"/>
      <c r="C291" s="74"/>
      <c r="D291" s="98"/>
      <c r="E291" s="98"/>
      <c r="F291" s="98"/>
      <c r="G291" s="22"/>
      <c r="H291"/>
      <c r="I291"/>
    </row>
    <row r="292" spans="1:9" ht="17.25" customHeight="1">
      <c r="A292" s="72"/>
      <c r="B292" s="73"/>
      <c r="C292" s="74"/>
      <c r="D292" s="98"/>
      <c r="E292" s="98"/>
      <c r="F292" s="98"/>
      <c r="G292" s="22"/>
      <c r="H292"/>
      <c r="I292"/>
    </row>
    <row r="293" spans="1:9" ht="17.25" customHeight="1">
      <c r="A293" s="72"/>
      <c r="B293" s="73"/>
      <c r="C293" s="74"/>
      <c r="D293" s="98"/>
      <c r="E293" s="98"/>
      <c r="F293" s="98"/>
      <c r="G293" s="22"/>
      <c r="H293"/>
      <c r="I293"/>
    </row>
    <row r="294" spans="1:9" ht="17.25" customHeight="1">
      <c r="A294" s="72"/>
      <c r="B294" s="73"/>
      <c r="C294" s="74"/>
      <c r="D294" s="98"/>
      <c r="E294" s="98"/>
      <c r="F294" s="98"/>
      <c r="G294" s="22"/>
      <c r="H294"/>
      <c r="I294"/>
    </row>
    <row r="295" spans="1:9" ht="17.25" customHeight="1">
      <c r="A295" s="72"/>
      <c r="B295" s="73"/>
      <c r="C295" s="74"/>
      <c r="D295" s="98"/>
      <c r="E295" s="98"/>
      <c r="F295" s="98"/>
      <c r="G295" s="22"/>
      <c r="H295"/>
      <c r="I295"/>
    </row>
    <row r="296" spans="1:9" ht="17.25" customHeight="1">
      <c r="A296" s="72"/>
      <c r="B296" s="73"/>
      <c r="C296" s="74"/>
      <c r="D296" s="98"/>
      <c r="E296" s="98"/>
      <c r="F296" s="98"/>
      <c r="G296" s="22"/>
      <c r="H296"/>
      <c r="I296"/>
    </row>
    <row r="297" spans="1:9" ht="17.25" customHeight="1">
      <c r="A297" s="72"/>
      <c r="B297" s="73"/>
      <c r="C297" s="74"/>
      <c r="D297" s="98"/>
      <c r="E297" s="98"/>
      <c r="F297" s="98"/>
      <c r="G297" s="22"/>
      <c r="H297"/>
      <c r="I297"/>
    </row>
    <row r="298" spans="1:9" ht="17.25" customHeight="1">
      <c r="A298" s="72"/>
      <c r="B298" s="73"/>
      <c r="C298" s="74"/>
      <c r="D298" s="98"/>
      <c r="E298" s="98"/>
      <c r="F298" s="98"/>
      <c r="G298" s="22"/>
      <c r="H298"/>
      <c r="I298"/>
    </row>
    <row r="299" spans="1:9" ht="17.25" customHeight="1">
      <c r="A299" s="72"/>
      <c r="B299" s="73"/>
      <c r="C299" s="74"/>
      <c r="D299" s="98"/>
      <c r="E299" s="98"/>
      <c r="F299" s="98"/>
      <c r="G299" s="22"/>
      <c r="H299"/>
      <c r="I299"/>
    </row>
    <row r="300" spans="1:9" ht="17.25" customHeight="1">
      <c r="A300" s="72"/>
      <c r="B300" s="73"/>
      <c r="C300" s="74"/>
      <c r="D300" s="98"/>
      <c r="E300" s="98"/>
      <c r="F300" s="98"/>
      <c r="G300" s="22"/>
      <c r="H300"/>
      <c r="I300"/>
    </row>
    <row r="301" spans="1:9" ht="17.25" customHeight="1">
      <c r="A301" s="72"/>
      <c r="B301" s="73"/>
      <c r="C301" s="74"/>
      <c r="D301" s="98"/>
      <c r="E301" s="98"/>
      <c r="F301" s="98"/>
      <c r="G301" s="22"/>
      <c r="H301"/>
      <c r="I301"/>
    </row>
    <row r="302" spans="1:9" ht="17.25" customHeight="1">
      <c r="A302" s="72"/>
      <c r="B302" s="73"/>
      <c r="C302" s="74"/>
      <c r="D302" s="98"/>
      <c r="E302" s="98"/>
      <c r="F302" s="98"/>
      <c r="G302" s="22"/>
      <c r="H302"/>
      <c r="I302"/>
    </row>
    <row r="303" spans="1:9" ht="17.25" customHeight="1">
      <c r="A303" s="72"/>
      <c r="B303" s="73"/>
      <c r="C303" s="74"/>
      <c r="D303" s="98"/>
      <c r="E303" s="98"/>
      <c r="F303" s="98"/>
      <c r="G303" s="22"/>
      <c r="H303"/>
      <c r="I303"/>
    </row>
    <row r="304" spans="1:9" ht="17.25" customHeight="1">
      <c r="A304" s="72"/>
      <c r="B304" s="73"/>
      <c r="C304" s="74"/>
      <c r="D304" s="98"/>
      <c r="E304" s="98"/>
      <c r="F304" s="98"/>
      <c r="G304" s="22"/>
      <c r="H304"/>
      <c r="I304"/>
    </row>
    <row r="305" spans="1:9" ht="17.25" customHeight="1">
      <c r="A305" s="72"/>
      <c r="B305" s="73"/>
      <c r="C305" s="74"/>
      <c r="D305" s="98"/>
      <c r="E305" s="98"/>
      <c r="F305" s="98"/>
      <c r="G305" s="22"/>
      <c r="H305"/>
      <c r="I305"/>
    </row>
    <row r="306" spans="1:9" ht="17.25" customHeight="1">
      <c r="A306" s="72"/>
      <c r="B306" s="73"/>
      <c r="C306" s="74"/>
      <c r="D306" s="98"/>
      <c r="E306" s="98"/>
      <c r="F306" s="98"/>
      <c r="G306" s="22"/>
      <c r="H306"/>
      <c r="I306"/>
    </row>
    <row r="307" spans="1:9" ht="17.25" customHeight="1">
      <c r="A307" s="72"/>
      <c r="B307" s="73"/>
      <c r="C307" s="74"/>
      <c r="D307" s="98"/>
      <c r="E307" s="98"/>
      <c r="F307" s="98"/>
      <c r="G307" s="22"/>
      <c r="H307"/>
      <c r="I307"/>
    </row>
    <row r="308" spans="1:9" ht="17.25" customHeight="1">
      <c r="A308" s="72"/>
      <c r="B308" s="73"/>
      <c r="C308" s="74"/>
      <c r="D308" s="98"/>
      <c r="E308" s="98"/>
      <c r="F308" s="98"/>
      <c r="G308" s="22"/>
      <c r="H308"/>
      <c r="I308"/>
    </row>
    <row r="309" spans="1:9" ht="17.25" customHeight="1">
      <c r="A309" s="72"/>
      <c r="B309" s="73"/>
      <c r="C309" s="74"/>
      <c r="D309" s="98"/>
      <c r="E309" s="98"/>
      <c r="F309" s="98"/>
      <c r="G309" s="22"/>
      <c r="H309"/>
      <c r="I309"/>
    </row>
    <row r="310" spans="1:9" ht="17.25" customHeight="1">
      <c r="A310" s="72"/>
      <c r="B310" s="73"/>
      <c r="C310" s="74"/>
      <c r="D310" s="98"/>
      <c r="E310" s="98"/>
      <c r="F310" s="98"/>
      <c r="G310" s="22"/>
      <c r="H310"/>
      <c r="I310"/>
    </row>
    <row r="311" spans="1:9" ht="17.25" customHeight="1">
      <c r="A311" s="72"/>
      <c r="B311" s="73"/>
      <c r="C311" s="74"/>
      <c r="D311" s="98"/>
      <c r="E311" s="98"/>
      <c r="F311" s="98"/>
      <c r="G311" s="22"/>
      <c r="H311"/>
      <c r="I311"/>
    </row>
    <row r="312" spans="1:9" ht="17.25" customHeight="1">
      <c r="A312" s="72"/>
      <c r="B312" s="73"/>
      <c r="C312" s="74"/>
      <c r="D312" s="98"/>
      <c r="E312" s="98"/>
      <c r="F312" s="98"/>
      <c r="G312" s="22"/>
      <c r="H312"/>
      <c r="I312"/>
    </row>
    <row r="313" spans="1:9" ht="17.25" customHeight="1">
      <c r="A313" s="72"/>
      <c r="B313" s="73"/>
      <c r="C313" s="74"/>
      <c r="D313" s="98"/>
      <c r="E313" s="98"/>
      <c r="F313" s="98"/>
      <c r="G313" s="22"/>
      <c r="H313"/>
      <c r="I313"/>
    </row>
    <row r="314" spans="1:9" ht="17.25" customHeight="1">
      <c r="A314" s="72"/>
      <c r="B314" s="73"/>
      <c r="C314" s="74"/>
      <c r="D314" s="98"/>
      <c r="E314" s="98"/>
      <c r="F314" s="98"/>
      <c r="G314" s="22"/>
      <c r="H314"/>
      <c r="I314"/>
    </row>
    <row r="315" spans="1:9" ht="17.25" customHeight="1">
      <c r="A315" s="72"/>
      <c r="B315" s="73"/>
      <c r="C315" s="74"/>
      <c r="D315" s="98"/>
      <c r="E315" s="98"/>
      <c r="F315" s="98"/>
      <c r="G315" s="22"/>
      <c r="H315"/>
      <c r="I315"/>
    </row>
    <row r="316" spans="1:9" ht="17.25" customHeight="1">
      <c r="A316" s="75"/>
      <c r="B316" s="73"/>
      <c r="C316" s="74"/>
      <c r="D316" s="98"/>
      <c r="E316" s="98"/>
      <c r="F316" s="98"/>
      <c r="G316" s="22"/>
      <c r="H316"/>
      <c r="I316"/>
    </row>
    <row r="317" spans="1:9" ht="17.25" customHeight="1">
      <c r="A317" s="75"/>
      <c r="B317" s="73"/>
      <c r="C317" s="74"/>
      <c r="D317" s="98"/>
      <c r="E317" s="98"/>
      <c r="F317" s="98"/>
      <c r="G317" s="22"/>
      <c r="H317"/>
      <c r="I317"/>
    </row>
    <row r="318" spans="1:9" ht="17.25" customHeight="1">
      <c r="A318" s="75"/>
      <c r="B318" s="73"/>
      <c r="C318" s="74"/>
      <c r="D318" s="98"/>
      <c r="E318" s="98"/>
      <c r="F318" s="98"/>
      <c r="G318" s="22"/>
      <c r="H318"/>
      <c r="I318"/>
    </row>
    <row r="319" spans="1:9" ht="17.25" customHeight="1">
      <c r="A319" s="75"/>
      <c r="B319" s="73"/>
      <c r="C319" s="74"/>
      <c r="D319" s="98"/>
      <c r="E319" s="98"/>
      <c r="F319" s="98"/>
      <c r="G319" s="22"/>
      <c r="H319"/>
      <c r="I319"/>
    </row>
    <row r="320" spans="1:9" ht="17.25" customHeight="1">
      <c r="A320" s="75"/>
      <c r="B320" s="73"/>
      <c r="C320" s="74"/>
      <c r="D320" s="98"/>
      <c r="E320" s="98"/>
      <c r="F320" s="98"/>
      <c r="G320" s="22"/>
      <c r="H320"/>
      <c r="I320"/>
    </row>
    <row r="321" spans="4:9">
      <c r="D321" s="99"/>
      <c r="E321" s="99"/>
      <c r="F321" s="100"/>
      <c r="G321" s="23"/>
      <c r="H321"/>
      <c r="I321"/>
    </row>
    <row r="322" spans="4:9">
      <c r="D322" s="99"/>
      <c r="E322" s="99"/>
      <c r="F322" s="100"/>
      <c r="G322" s="23"/>
      <c r="H322"/>
      <c r="I322"/>
    </row>
    <row r="323" spans="4:9">
      <c r="D323" s="99"/>
      <c r="E323" s="99"/>
      <c r="F323" s="101"/>
      <c r="G323" s="24"/>
      <c r="H323"/>
      <c r="I323"/>
    </row>
    <row r="324" spans="4:9">
      <c r="D324" s="99"/>
      <c r="E324" s="99"/>
      <c r="F324" s="99"/>
      <c r="H324"/>
      <c r="I324"/>
    </row>
    <row r="325" spans="4:9">
      <c r="D325" s="99"/>
      <c r="E325" s="99"/>
      <c r="F325" s="99"/>
      <c r="H325"/>
      <c r="I325"/>
    </row>
  </sheetData>
  <mergeCells count="8">
    <mergeCell ref="D2:F2"/>
    <mergeCell ref="D3:F3"/>
    <mergeCell ref="A6:F6"/>
    <mergeCell ref="A7:F7"/>
    <mergeCell ref="A11:A12"/>
    <mergeCell ref="B11:B12"/>
    <mergeCell ref="C11:C12"/>
    <mergeCell ref="D11:F11"/>
  </mergeCells>
  <pageMargins left="1.1599999999999999" right="0.27559055118110198" top="0.35433070866141703" bottom="0.28999999999999998" header="0.31496062992126" footer="0.196850393700787"/>
  <pageSetup paperSize="9" orientation="landscape" r:id="rId1"/>
  <headerFooter scaleWithDoc="0" alignWithMargins="0">
    <oddFooter>Page &amp;P</oddFooter>
    <evenFooter>&amp;L&amp;P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TOTAL!Print_Titles</vt:lpstr>
    </vt:vector>
  </TitlesOfParts>
  <Company>cjarges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loredanat</cp:lastModifiedBy>
  <cp:lastPrinted>2022-02-03T11:18:14Z</cp:lastPrinted>
  <dcterms:created xsi:type="dcterms:W3CDTF">2012-01-03T09:20:27Z</dcterms:created>
  <dcterms:modified xsi:type="dcterms:W3CDTF">2022-12-15T13:00:45Z</dcterms:modified>
</cp:coreProperties>
</file>