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 " sheetId="4" r:id="rId1"/>
  </sheets>
  <definedNames>
    <definedName name="_xlnm.Print_Titles" localSheetId="0">'sheet '!$15:$17</definedName>
  </definedNames>
  <calcPr calcId="125725"/>
</workbook>
</file>

<file path=xl/calcChain.xml><?xml version="1.0" encoding="utf-8"?>
<calcChain xmlns="http://schemas.openxmlformats.org/spreadsheetml/2006/main">
  <c r="C33" i="4"/>
  <c r="C56"/>
  <c r="C58"/>
  <c r="C50"/>
  <c r="C52"/>
  <c r="C31"/>
  <c r="C30"/>
  <c r="C37"/>
  <c r="F52"/>
  <c r="E52"/>
  <c r="D52"/>
  <c r="F33"/>
  <c r="E33"/>
  <c r="D33"/>
  <c r="C206"/>
  <c r="C266"/>
  <c r="C55" l="1"/>
  <c r="F41"/>
  <c r="E41"/>
  <c r="D41"/>
  <c r="C41"/>
  <c r="C38" s="1"/>
  <c r="F21"/>
  <c r="F18" s="1"/>
  <c r="E21"/>
  <c r="D21"/>
  <c r="C21"/>
  <c r="C78"/>
  <c r="C64" s="1"/>
  <c r="D86"/>
  <c r="D78" s="1"/>
  <c r="D64" s="1"/>
  <c r="E86"/>
  <c r="E78" s="1"/>
  <c r="E64" s="1"/>
  <c r="F86"/>
  <c r="F78" s="1"/>
  <c r="F64" s="1"/>
  <c r="C86"/>
  <c r="D85"/>
  <c r="E85"/>
  <c r="F85"/>
  <c r="C85"/>
  <c r="D84"/>
  <c r="E84"/>
  <c r="F84"/>
  <c r="C84"/>
  <c r="D88"/>
  <c r="D80" s="1"/>
  <c r="D67" s="1"/>
  <c r="E88"/>
  <c r="E80" s="1"/>
  <c r="E67" s="1"/>
  <c r="F88"/>
  <c r="C88"/>
  <c r="C80" s="1"/>
  <c r="D138"/>
  <c r="E138"/>
  <c r="F138"/>
  <c r="C138"/>
  <c r="D122"/>
  <c r="E122"/>
  <c r="F122"/>
  <c r="C122"/>
  <c r="D114"/>
  <c r="E114"/>
  <c r="F114"/>
  <c r="C114"/>
  <c r="D130"/>
  <c r="E130"/>
  <c r="F130"/>
  <c r="C130"/>
  <c r="D99"/>
  <c r="E99"/>
  <c r="F99"/>
  <c r="C99"/>
  <c r="D91"/>
  <c r="D83" s="1"/>
  <c r="E91"/>
  <c r="E83" s="1"/>
  <c r="F91"/>
  <c r="F83" s="1"/>
  <c r="C91"/>
  <c r="F313"/>
  <c r="E313"/>
  <c r="D313"/>
  <c r="C313"/>
  <c r="F312"/>
  <c r="E312"/>
  <c r="D312"/>
  <c r="C312"/>
  <c r="F311"/>
  <c r="E311"/>
  <c r="D311"/>
  <c r="C311"/>
  <c r="F310"/>
  <c r="E310"/>
  <c r="D310"/>
  <c r="C310"/>
  <c r="F309"/>
  <c r="E309"/>
  <c r="D309"/>
  <c r="D308" s="1"/>
  <c r="D307" s="1"/>
  <c r="D306" s="1"/>
  <c r="D305" s="1"/>
  <c r="C309"/>
  <c r="F308"/>
  <c r="C308"/>
  <c r="C307" s="1"/>
  <c r="C306" s="1"/>
  <c r="C305" s="1"/>
  <c r="F307"/>
  <c r="F306" s="1"/>
  <c r="F305" s="1"/>
  <c r="F304"/>
  <c r="E304"/>
  <c r="D304"/>
  <c r="C304"/>
  <c r="F302"/>
  <c r="E302"/>
  <c r="E301" s="1"/>
  <c r="E300" s="1"/>
  <c r="D302"/>
  <c r="D301" s="1"/>
  <c r="D300" s="1"/>
  <c r="C302"/>
  <c r="F301"/>
  <c r="C301"/>
  <c r="C300" s="1"/>
  <c r="F300"/>
  <c r="F298"/>
  <c r="E298"/>
  <c r="D298"/>
  <c r="C298"/>
  <c r="F297"/>
  <c r="E297"/>
  <c r="D297"/>
  <c r="C297"/>
  <c r="F295"/>
  <c r="E295"/>
  <c r="E294" s="1"/>
  <c r="D295"/>
  <c r="D294" s="1"/>
  <c r="D293" s="1"/>
  <c r="C295"/>
  <c r="F294"/>
  <c r="F293" s="1"/>
  <c r="C294"/>
  <c r="C293" s="1"/>
  <c r="C292"/>
  <c r="F291"/>
  <c r="E291"/>
  <c r="D291"/>
  <c r="C291"/>
  <c r="F290"/>
  <c r="E290"/>
  <c r="D290"/>
  <c r="C290"/>
  <c r="F288"/>
  <c r="F287" s="1"/>
  <c r="F286" s="1"/>
  <c r="E288"/>
  <c r="E287" s="1"/>
  <c r="E286" s="1"/>
  <c r="D288"/>
  <c r="C288"/>
  <c r="C287" s="1"/>
  <c r="C286" s="1"/>
  <c r="D287"/>
  <c r="D286" s="1"/>
  <c r="F284"/>
  <c r="E284"/>
  <c r="D284"/>
  <c r="D280" s="1"/>
  <c r="D279" s="1"/>
  <c r="C284"/>
  <c r="F283"/>
  <c r="E283"/>
  <c r="D283"/>
  <c r="C283"/>
  <c r="F281"/>
  <c r="F280" s="1"/>
  <c r="F279" s="1"/>
  <c r="E281"/>
  <c r="E280" s="1"/>
  <c r="E279" s="1"/>
  <c r="D281"/>
  <c r="C281"/>
  <c r="C280" s="1"/>
  <c r="C279" s="1"/>
  <c r="F278"/>
  <c r="E278"/>
  <c r="D278"/>
  <c r="C278"/>
  <c r="F276"/>
  <c r="F275" s="1"/>
  <c r="E276"/>
  <c r="E275" s="1"/>
  <c r="E274" s="1"/>
  <c r="D276"/>
  <c r="C276"/>
  <c r="C275" s="1"/>
  <c r="F273"/>
  <c r="F246" s="1"/>
  <c r="E273"/>
  <c r="E246" s="1"/>
  <c r="D273"/>
  <c r="D246" s="1"/>
  <c r="C273"/>
  <c r="C272"/>
  <c r="C245" s="1"/>
  <c r="F270"/>
  <c r="F243" s="1"/>
  <c r="E270"/>
  <c r="E243" s="1"/>
  <c r="D270"/>
  <c r="D243" s="1"/>
  <c r="C270"/>
  <c r="C269"/>
  <c r="F265"/>
  <c r="E265"/>
  <c r="D265"/>
  <c r="D249" s="1"/>
  <c r="C265"/>
  <c r="F264"/>
  <c r="F263" s="1"/>
  <c r="E264"/>
  <c r="E263" s="1"/>
  <c r="C264"/>
  <c r="C263" s="1"/>
  <c r="F261"/>
  <c r="E261"/>
  <c r="D261"/>
  <c r="C261"/>
  <c r="F260"/>
  <c r="E260"/>
  <c r="D260"/>
  <c r="C260"/>
  <c r="F259"/>
  <c r="E259"/>
  <c r="D259"/>
  <c r="C259"/>
  <c r="F257"/>
  <c r="E257"/>
  <c r="D257"/>
  <c r="C257"/>
  <c r="F256"/>
  <c r="F255" s="1"/>
  <c r="E256"/>
  <c r="E255" s="1"/>
  <c r="D256"/>
  <c r="C256"/>
  <c r="C255" s="1"/>
  <c r="D255"/>
  <c r="F253"/>
  <c r="F249" s="1"/>
  <c r="E253"/>
  <c r="D253"/>
  <c r="C253"/>
  <c r="F252"/>
  <c r="F251" s="1"/>
  <c r="E252"/>
  <c r="D252"/>
  <c r="C252"/>
  <c r="C251" s="1"/>
  <c r="E251"/>
  <c r="D251"/>
  <c r="F250"/>
  <c r="E250"/>
  <c r="D250"/>
  <c r="C250"/>
  <c r="E249"/>
  <c r="C246"/>
  <c r="C243"/>
  <c r="C238"/>
  <c r="F237"/>
  <c r="E237"/>
  <c r="D237"/>
  <c r="C237"/>
  <c r="F235"/>
  <c r="E235"/>
  <c r="D235"/>
  <c r="D234" s="1"/>
  <c r="D233" s="1"/>
  <c r="C235"/>
  <c r="C234" s="1"/>
  <c r="C233" s="1"/>
  <c r="F234"/>
  <c r="E234"/>
  <c r="F233"/>
  <c r="E233"/>
  <c r="C231"/>
  <c r="F230"/>
  <c r="E230"/>
  <c r="D230"/>
  <c r="C230"/>
  <c r="F228"/>
  <c r="E228"/>
  <c r="E227" s="1"/>
  <c r="E226" s="1"/>
  <c r="D228"/>
  <c r="D227" s="1"/>
  <c r="D226" s="1"/>
  <c r="C228"/>
  <c r="F227"/>
  <c r="C227"/>
  <c r="C226" s="1"/>
  <c r="F226"/>
  <c r="F225"/>
  <c r="E225"/>
  <c r="D225"/>
  <c r="C225"/>
  <c r="F223"/>
  <c r="E223"/>
  <c r="D223"/>
  <c r="D222" s="1"/>
  <c r="D221" s="1"/>
  <c r="C223"/>
  <c r="C222" s="1"/>
  <c r="C221" s="1"/>
  <c r="F222"/>
  <c r="E222"/>
  <c r="F221"/>
  <c r="E221"/>
  <c r="C219"/>
  <c r="F218"/>
  <c r="E218"/>
  <c r="D218"/>
  <c r="C218"/>
  <c r="F216"/>
  <c r="F215" s="1"/>
  <c r="F214" s="1"/>
  <c r="E216"/>
  <c r="D216"/>
  <c r="D215" s="1"/>
  <c r="D214" s="1"/>
  <c r="C216"/>
  <c r="C215"/>
  <c r="C214" s="1"/>
  <c r="C212"/>
  <c r="F211"/>
  <c r="E211"/>
  <c r="D211"/>
  <c r="D186" s="1"/>
  <c r="C211"/>
  <c r="F209"/>
  <c r="E209"/>
  <c r="D209"/>
  <c r="D208" s="1"/>
  <c r="D207" s="1"/>
  <c r="C209"/>
  <c r="C208" s="1"/>
  <c r="C207" s="1"/>
  <c r="F208"/>
  <c r="E208"/>
  <c r="E207"/>
  <c r="C205"/>
  <c r="F204"/>
  <c r="E204"/>
  <c r="D204"/>
  <c r="C204"/>
  <c r="F202"/>
  <c r="E202"/>
  <c r="D202"/>
  <c r="D201" s="1"/>
  <c r="D200" s="1"/>
  <c r="C202"/>
  <c r="F201"/>
  <c r="F200" s="1"/>
  <c r="E201"/>
  <c r="E200"/>
  <c r="F195"/>
  <c r="F187" s="1"/>
  <c r="E195"/>
  <c r="E187" s="1"/>
  <c r="D195"/>
  <c r="D187" s="1"/>
  <c r="C195"/>
  <c r="F194"/>
  <c r="E194"/>
  <c r="D194"/>
  <c r="C194"/>
  <c r="F192"/>
  <c r="F191" s="1"/>
  <c r="F190" s="1"/>
  <c r="E192"/>
  <c r="D192"/>
  <c r="D191" s="1"/>
  <c r="C192"/>
  <c r="C191" s="1"/>
  <c r="C190" s="1"/>
  <c r="E191"/>
  <c r="E190" s="1"/>
  <c r="F189"/>
  <c r="E189"/>
  <c r="D189"/>
  <c r="C189"/>
  <c r="F188"/>
  <c r="E188"/>
  <c r="D188"/>
  <c r="D66" s="1"/>
  <c r="C188"/>
  <c r="C66" s="1"/>
  <c r="F185"/>
  <c r="E185"/>
  <c r="D185"/>
  <c r="C185"/>
  <c r="F179"/>
  <c r="E179"/>
  <c r="E178" s="1"/>
  <c r="D179"/>
  <c r="D178" s="1"/>
  <c r="C179"/>
  <c r="F178"/>
  <c r="C178"/>
  <c r="F175"/>
  <c r="E175"/>
  <c r="D175"/>
  <c r="D174" s="1"/>
  <c r="C175"/>
  <c r="F174"/>
  <c r="E174"/>
  <c r="C174"/>
  <c r="F171"/>
  <c r="E171"/>
  <c r="E170" s="1"/>
  <c r="D171"/>
  <c r="C171"/>
  <c r="C170" s="1"/>
  <c r="F170"/>
  <c r="D170"/>
  <c r="F167"/>
  <c r="E167"/>
  <c r="D167"/>
  <c r="C167"/>
  <c r="F166"/>
  <c r="D166"/>
  <c r="C166"/>
  <c r="F163"/>
  <c r="E163"/>
  <c r="E162" s="1"/>
  <c r="D163"/>
  <c r="C163"/>
  <c r="F162"/>
  <c r="D162"/>
  <c r="C162"/>
  <c r="F161"/>
  <c r="F77" s="1"/>
  <c r="E161"/>
  <c r="D161"/>
  <c r="C161"/>
  <c r="F160"/>
  <c r="F76" s="1"/>
  <c r="E160"/>
  <c r="D160"/>
  <c r="C160"/>
  <c r="F156"/>
  <c r="E156"/>
  <c r="D156"/>
  <c r="C156"/>
  <c r="F153"/>
  <c r="F152" s="1"/>
  <c r="F151" s="1"/>
  <c r="E153"/>
  <c r="E152" s="1"/>
  <c r="E151" s="1"/>
  <c r="D153"/>
  <c r="D152" s="1"/>
  <c r="D151" s="1"/>
  <c r="C153"/>
  <c r="C152"/>
  <c r="C151" s="1"/>
  <c r="F149"/>
  <c r="E149"/>
  <c r="D149"/>
  <c r="C149"/>
  <c r="F146"/>
  <c r="E146"/>
  <c r="D146"/>
  <c r="D145" s="1"/>
  <c r="D144" s="1"/>
  <c r="C146"/>
  <c r="C145" s="1"/>
  <c r="C144" s="1"/>
  <c r="F145"/>
  <c r="F144" s="1"/>
  <c r="E145"/>
  <c r="E144" s="1"/>
  <c r="F142"/>
  <c r="E142"/>
  <c r="D142"/>
  <c r="C142"/>
  <c r="F137"/>
  <c r="F136" s="1"/>
  <c r="F134"/>
  <c r="E134"/>
  <c r="D134"/>
  <c r="C134"/>
  <c r="F129"/>
  <c r="F128" s="1"/>
  <c r="F126"/>
  <c r="E126"/>
  <c r="D126"/>
  <c r="C126"/>
  <c r="F118"/>
  <c r="F113" s="1"/>
  <c r="F112" s="1"/>
  <c r="E118"/>
  <c r="D118"/>
  <c r="D113" s="1"/>
  <c r="D112" s="1"/>
  <c r="C118"/>
  <c r="C113" s="1"/>
  <c r="C112" s="1"/>
  <c r="F110"/>
  <c r="E110"/>
  <c r="D110"/>
  <c r="C110"/>
  <c r="F107"/>
  <c r="F106" s="1"/>
  <c r="F105" s="1"/>
  <c r="E107"/>
  <c r="E106" s="1"/>
  <c r="E105" s="1"/>
  <c r="D107"/>
  <c r="D106" s="1"/>
  <c r="D105" s="1"/>
  <c r="C107"/>
  <c r="F103"/>
  <c r="E103"/>
  <c r="D103"/>
  <c r="C103"/>
  <c r="F95"/>
  <c r="F87" s="1"/>
  <c r="F79" s="1"/>
  <c r="E95"/>
  <c r="D95"/>
  <c r="D90" s="1"/>
  <c r="C95"/>
  <c r="C90" s="1"/>
  <c r="D77"/>
  <c r="C76"/>
  <c r="C62" s="1"/>
  <c r="F80"/>
  <c r="F72"/>
  <c r="E72"/>
  <c r="D72"/>
  <c r="C72"/>
  <c r="F70"/>
  <c r="E70"/>
  <c r="E69" s="1"/>
  <c r="E68" s="1"/>
  <c r="D70"/>
  <c r="D69" s="1"/>
  <c r="D68" s="1"/>
  <c r="C70"/>
  <c r="F69"/>
  <c r="C69"/>
  <c r="F68"/>
  <c r="C68"/>
  <c r="F66"/>
  <c r="E66"/>
  <c r="F56"/>
  <c r="F55" s="1"/>
  <c r="E56"/>
  <c r="E55" s="1"/>
  <c r="D56"/>
  <c r="D55" s="1"/>
  <c r="F50"/>
  <c r="E50"/>
  <c r="D50"/>
  <c r="F42"/>
  <c r="E42"/>
  <c r="D42"/>
  <c r="C42"/>
  <c r="F31"/>
  <c r="E31"/>
  <c r="D31"/>
  <c r="F30"/>
  <c r="E30"/>
  <c r="D30"/>
  <c r="F22"/>
  <c r="E22"/>
  <c r="D22"/>
  <c r="D18" s="1"/>
  <c r="C22"/>
  <c r="F65" l="1"/>
  <c r="F317" s="1"/>
  <c r="F67"/>
  <c r="D271"/>
  <c r="D244" s="1"/>
  <c r="D63" s="1"/>
  <c r="D98"/>
  <c r="D97" s="1"/>
  <c r="D121"/>
  <c r="D120" s="1"/>
  <c r="D137"/>
  <c r="D136" s="1"/>
  <c r="F38"/>
  <c r="D264"/>
  <c r="D263" s="1"/>
  <c r="D247" s="1"/>
  <c r="C158"/>
  <c r="D269"/>
  <c r="D242" s="1"/>
  <c r="D87"/>
  <c r="D79" s="1"/>
  <c r="C159"/>
  <c r="F62"/>
  <c r="F63"/>
  <c r="E248"/>
  <c r="C249"/>
  <c r="C242" s="1"/>
  <c r="C271"/>
  <c r="C244" s="1"/>
  <c r="D272"/>
  <c r="D245" s="1"/>
  <c r="F269"/>
  <c r="F271"/>
  <c r="F244" s="1"/>
  <c r="F272"/>
  <c r="F245" s="1"/>
  <c r="E90"/>
  <c r="E82" s="1"/>
  <c r="E81" s="1"/>
  <c r="E129"/>
  <c r="E128" s="1"/>
  <c r="E137"/>
  <c r="E136" s="1"/>
  <c r="E18"/>
  <c r="E38"/>
  <c r="E87"/>
  <c r="E79" s="1"/>
  <c r="E247"/>
  <c r="D275"/>
  <c r="D274" s="1"/>
  <c r="F121"/>
  <c r="F120" s="1"/>
  <c r="D38"/>
  <c r="C67"/>
  <c r="C77"/>
  <c r="C18"/>
  <c r="E159"/>
  <c r="E75" s="1"/>
  <c r="E74" s="1"/>
  <c r="F158"/>
  <c r="F159"/>
  <c r="F75" s="1"/>
  <c r="F74" s="1"/>
  <c r="E166"/>
  <c r="E158" s="1"/>
  <c r="E73" s="1"/>
  <c r="D158"/>
  <c r="D76"/>
  <c r="D62" s="1"/>
  <c r="C98"/>
  <c r="C97" s="1"/>
  <c r="C63"/>
  <c r="C201"/>
  <c r="C200" s="1"/>
  <c r="C182" s="1"/>
  <c r="D267"/>
  <c r="D240" s="1"/>
  <c r="C184"/>
  <c r="C186"/>
  <c r="C187"/>
  <c r="F242"/>
  <c r="D184"/>
  <c r="F183"/>
  <c r="F184"/>
  <c r="F186"/>
  <c r="E184"/>
  <c r="E186"/>
  <c r="D268"/>
  <c r="E271"/>
  <c r="E244" s="1"/>
  <c r="E272"/>
  <c r="E245" s="1"/>
  <c r="E98"/>
  <c r="E97" s="1"/>
  <c r="E113"/>
  <c r="E112" s="1"/>
  <c r="E121"/>
  <c r="E120" s="1"/>
  <c r="C248"/>
  <c r="C247"/>
  <c r="E76"/>
  <c r="E62" s="1"/>
  <c r="E77"/>
  <c r="D159"/>
  <c r="D75" s="1"/>
  <c r="F248"/>
  <c r="C129"/>
  <c r="C128" s="1"/>
  <c r="C121"/>
  <c r="C120" s="1"/>
  <c r="C137"/>
  <c r="C136" s="1"/>
  <c r="C106"/>
  <c r="C105" s="1"/>
  <c r="C87"/>
  <c r="C79" s="1"/>
  <c r="D129"/>
  <c r="D128" s="1"/>
  <c r="C83"/>
  <c r="C75" s="1"/>
  <c r="F98"/>
  <c r="F97" s="1"/>
  <c r="F90"/>
  <c r="C89"/>
  <c r="D190"/>
  <c r="D182" s="1"/>
  <c r="D183"/>
  <c r="E268"/>
  <c r="E241" s="1"/>
  <c r="E293"/>
  <c r="E267" s="1"/>
  <c r="E240" s="1"/>
  <c r="C274"/>
  <c r="C267" s="1"/>
  <c r="C240" s="1"/>
  <c r="C268"/>
  <c r="F274"/>
  <c r="F267" s="1"/>
  <c r="F268"/>
  <c r="D89"/>
  <c r="F247"/>
  <c r="F207"/>
  <c r="F182" s="1"/>
  <c r="E215"/>
  <c r="E308"/>
  <c r="E307" s="1"/>
  <c r="E306" s="1"/>
  <c r="E305" s="1"/>
  <c r="E269"/>
  <c r="E242" s="1"/>
  <c r="D73" l="1"/>
  <c r="D59" s="1"/>
  <c r="E65"/>
  <c r="E317" s="1"/>
  <c r="D65"/>
  <c r="D317" s="1"/>
  <c r="E89"/>
  <c r="D82"/>
  <c r="D81" s="1"/>
  <c r="E59"/>
  <c r="F82"/>
  <c r="F81" s="1"/>
  <c r="F73" s="1"/>
  <c r="F59" s="1"/>
  <c r="E63"/>
  <c r="D248"/>
  <c r="D241" s="1"/>
  <c r="F61"/>
  <c r="F316" s="1"/>
  <c r="E61"/>
  <c r="E316" s="1"/>
  <c r="D74"/>
  <c r="D61"/>
  <c r="D316" s="1"/>
  <c r="C74"/>
  <c r="C61"/>
  <c r="C316" s="1"/>
  <c r="C65"/>
  <c r="C317" s="1"/>
  <c r="C183"/>
  <c r="C241"/>
  <c r="F241"/>
  <c r="F60" s="1"/>
  <c r="C82"/>
  <c r="C81" s="1"/>
  <c r="C73" s="1"/>
  <c r="C59" s="1"/>
  <c r="C318" s="1"/>
  <c r="F89"/>
  <c r="E183"/>
  <c r="E60" s="1"/>
  <c r="E214"/>
  <c r="E182" s="1"/>
  <c r="F240"/>
  <c r="D318"/>
  <c r="D60" l="1"/>
  <c r="C60"/>
  <c r="E318"/>
  <c r="F318"/>
</calcChain>
</file>

<file path=xl/sharedStrings.xml><?xml version="1.0" encoding="utf-8"?>
<sst xmlns="http://schemas.openxmlformats.org/spreadsheetml/2006/main" count="386" uniqueCount="115">
  <si>
    <t xml:space="preserve">BUGETUL DE VENITURI SI CHELTUIELI </t>
  </si>
  <si>
    <t xml:space="preserve">mii lei </t>
  </si>
  <si>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</si>
  <si>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</si>
  <si>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</si>
  <si>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</si>
  <si>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</si>
  <si>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</si>
  <si>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</si>
  <si>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</si>
  <si>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</si>
  <si>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Venituri din contractele cu casele de asigurari de sanatate</t>
  </si>
  <si>
    <t>33.10.21</t>
  </si>
  <si>
    <t>Venituri din contractele incheiate cu DSP din sumele de la bug. de stat</t>
  </si>
  <si>
    <t>33.10.30</t>
  </si>
  <si>
    <t>Venituri din contractele incheiate cu DSP din sumele de la Min. Sanatatii</t>
  </si>
  <si>
    <t>33.10.31</t>
  </si>
  <si>
    <t>Venituri din contractele incheiate cu Institutele de medicina legala din sume alocate de la bugetul de stat</t>
  </si>
  <si>
    <t>33.10.32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</si>
  <si>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</si>
  <si>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</si>
  <si>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</si>
  <si>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</si>
  <si>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</si>
  <si>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</si>
  <si>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</si>
  <si>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</si>
  <si>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</si>
  <si>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</si>
  <si>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</si>
  <si>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</si>
  <si>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</si>
  <si>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</si>
  <si>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</si>
  <si>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</si>
  <si>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AGRICULTURA , SILVICULTURA</t>
  </si>
  <si>
    <t>87.10.50</t>
  </si>
  <si>
    <t>37.10.03</t>
  </si>
  <si>
    <t>37.10.04</t>
  </si>
  <si>
    <t>ANEXA 2</t>
  </si>
  <si>
    <t>CAMIN PERSOANE VARSTNICE MOZACENI</t>
  </si>
  <si>
    <t xml:space="preserve">Varsaminte din sectiunea de functionare </t>
  </si>
  <si>
    <t xml:space="preserve">Cheltuieli cu bunuri si servicii </t>
  </si>
  <si>
    <t>CENTRE DE ASISTENTA (III.1.a+III.1.b.+III.1.c+III.1.d+III.1.e+III.1.f)</t>
  </si>
  <si>
    <t xml:space="preserve">DEFICIT SECT.DE FUNCTIONARE </t>
  </si>
  <si>
    <t>DEFICIT SECT.DE DEZVOLTARE</t>
  </si>
  <si>
    <t xml:space="preserve">TOTAL DEFICIT </t>
  </si>
  <si>
    <t>MUZEUL VITICULTURII SI POMICULTURII GOLESTI</t>
  </si>
  <si>
    <t>SCOALA POPULARA DE ARTE SI MESERII</t>
  </si>
  <si>
    <t>CENTRUL JUDETEAN PENTRU CONSERVAREA SI PROMOVAREA CULTURII TRADITIONALE ARGES</t>
  </si>
  <si>
    <t>CENTRUL DE  CULTURA "BRATIANU"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</si>
  <si>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</si>
  <si>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</si>
  <si>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</si>
  <si>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</si>
  <si>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ORASENESC REGELE CAROL I COSTESTI ARGES</t>
  </si>
  <si>
    <t>SPITALUL  DE PSIHIATRIE  SF MARIA VEDEA</t>
  </si>
  <si>
    <t>ESTIMARI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</si>
  <si>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</si>
  <si>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</si>
  <si>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</si>
  <si>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</si>
  <si>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</si>
  <si>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CONSILIUL JUDETEAN ARGES</t>
  </si>
  <si>
    <t>33.10.19</t>
  </si>
  <si>
    <t>43.10.09</t>
  </si>
  <si>
    <t>43.10.15</t>
  </si>
  <si>
    <t>Venituri din serbari si spectacole scolare, manifestari culturale , artistice si sportive</t>
  </si>
  <si>
    <t>Subventii pentru institutii publice</t>
  </si>
  <si>
    <t>Subventii din bugetul local pentru finantarea camerelor agricole</t>
  </si>
  <si>
    <t>SPITALE GENERALE</t>
  </si>
  <si>
    <t>BIBLIOTECA JUDETEANA "DINICU GOLESCU "</t>
  </si>
  <si>
    <t>MUZEUL JUDETEAN ARGES</t>
  </si>
  <si>
    <t>SF</t>
  </si>
  <si>
    <t>DENUMIRE INDICATORI</t>
  </si>
  <si>
    <t>AN 2015</t>
  </si>
  <si>
    <t>SI ESTIMARILE PE ANII 2016 - 2018</t>
  </si>
  <si>
    <t>DIRECTIA JUDETEANA PENTRU EVIDENTA PERSOANELOR ARGES</t>
  </si>
  <si>
    <t>UNITATEA DE ASISTENTA MEDICO  - SOCIALA  CALINESTI</t>
  </si>
  <si>
    <t>UNITATEA DE ASISTENTA MEDICO  - SOCIALA DEDULESTI</t>
  </si>
  <si>
    <t>UNITATEA DE ASISTENTA MEDICO  - SOCIALA SUICI</t>
  </si>
  <si>
    <t>CENTRUL DE INGRIJIRE SI ASISTENTA  PITESTI</t>
  </si>
  <si>
    <t>CENTRUL DE INGRIJIRE SI ASISTENTA BASCOVELE</t>
  </si>
  <si>
    <t>COMPLEXUL DE SERVICII  PENTRU PERSOANE CU DIZABILITATI VULTURESTI</t>
  </si>
  <si>
    <t>UNITATEA DE ASISTENTA MEDICO  - SOCIALA CALINESTI</t>
  </si>
  <si>
    <t>UNITATEA DE ASISTENTA MEDICO  - SOCIALA  SUICI</t>
  </si>
  <si>
    <t>UNITATEA DE ASISTENTA MEDICO  - SOCIALA RUCAR</t>
  </si>
  <si>
    <t>UNITATEA DE ASISTENTA MEDICO  - SOCIALA DOMNESTI</t>
  </si>
  <si>
    <t>SERVICIUL PUBLIC JUDETEAN DE PAZA SI ORDINE ARGES</t>
  </si>
  <si>
    <t>43.10.19</t>
  </si>
  <si>
    <t>CAMERA AGRICOLA ARGES</t>
  </si>
  <si>
    <t>Varsaminte din sectiunea de functionare pentru finantarea sectiunii de dezvoltare a bugetului local</t>
  </si>
  <si>
    <t>Subventii pentru institutiile  publice destinate sectiunii de dezvoltare</t>
  </si>
  <si>
    <t>56.16.03</t>
  </si>
  <si>
    <t>Alte facilitati si instrumente postaderare</t>
  </si>
  <si>
    <t>Cheltuieli neeligibile</t>
  </si>
  <si>
    <t>Proiect " Centrul Europe Direct "</t>
  </si>
  <si>
    <t>excedent 356 mii lei</t>
  </si>
  <si>
    <t>Alte cheltuieli - burse rezidenti</t>
  </si>
  <si>
    <t>31.10.03</t>
  </si>
  <si>
    <t>43.10.14</t>
  </si>
  <si>
    <t>Subventii din bugetele locale pentru finantarea cheltuielilor de capital din domeniul sanatatii</t>
  </si>
  <si>
    <t>Alte venituri din dobanzi</t>
  </si>
  <si>
    <t>Alte dobanzi din dobanzi</t>
  </si>
  <si>
    <t>Alte c heltuieli - burse rezidenti</t>
  </si>
  <si>
    <t>37.10.01</t>
  </si>
  <si>
    <t>Donatii si sponsorizari</t>
  </si>
  <si>
    <t>40.10.15</t>
  </si>
  <si>
    <t>Sume utilizate din excedentul anului precedent pentru efectuarea de cheltuieli</t>
  </si>
  <si>
    <t>68.10.</t>
  </si>
  <si>
    <t>83.10.</t>
  </si>
  <si>
    <t>66.10.</t>
  </si>
  <si>
    <t>FINANTAT INTEGRAL  SAU  PARTIAL  DIN VENITURI  PROPRII  PE ANUL 2015</t>
  </si>
  <si>
    <t>SPITALUL  DE BOLI CRONICE SI GERIATRIE CONSTANTIN BALACEANU STOLNICI  STEFANESTI</t>
  </si>
  <si>
    <t>la Hotararea C.J. nr.           /         .02.2015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</si>
</sst>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16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</cellStyleXfs>
  <cellXfs count="187">
    <xf numFmtId="0" fontId="0" fillId="0" borderId="0" xfId="0"/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4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>
      <alignment horizontal="left" wrapText="1"/>
    </xf>
    <xf numFmtId="0" fontId="2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1" fillId="0" borderId="1" xfId="0" applyNumberFormat="1" applyFont="1" applyBorder="1"/>
    <xf numFmtId="0" fontId="1" fillId="4" borderId="1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/>
    <xf numFmtId="2" fontId="2" fillId="0" borderId="1" xfId="0" applyNumberFormat="1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3" fillId="0" borderId="1" xfId="0" applyNumberFormat="1" applyFont="1" applyBorder="1"/>
    <xf numFmtId="2" fontId="2" fillId="5" borderId="1" xfId="0" applyNumberFormat="1" applyFont="1" applyFill="1" applyBorder="1"/>
    <xf numFmtId="0" fontId="1" fillId="0" borderId="0" xfId="0" applyFont="1" applyFill="1"/>
    <xf numFmtId="2" fontId="7" fillId="0" borderId="0" xfId="0" applyNumberFormat="1" applyFont="1" applyFill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1" fillId="6" borderId="1" xfId="2" applyFont="1" applyBorder="1" applyAlignment="1">
      <alignment horizontal="center" wrapText="1"/>
    </xf>
    <xf numFmtId="0" fontId="8" fillId="7" borderId="1" xfId="3" applyFont="1" applyBorder="1" applyAlignment="1">
      <alignment horizontal="center"/>
    </xf>
    <xf numFmtId="0" fontId="5" fillId="0" borderId="0" xfId="0" applyFont="1"/>
    <xf numFmtId="164" fontId="5" fillId="0" borderId="0" xfId="1" applyFont="1"/>
    <xf numFmtId="164" fontId="5" fillId="0" borderId="0" xfId="1" applyFont="1" applyFill="1" applyBorder="1"/>
    <xf numFmtId="0" fontId="1" fillId="3" borderId="1" xfId="0" applyFont="1" applyFill="1" applyBorder="1" applyAlignment="1">
      <alignment horizontal="left"/>
    </xf>
    <xf numFmtId="0" fontId="13" fillId="9" borderId="1" xfId="5" applyBorder="1" applyAlignment="1">
      <alignment horizontal="center"/>
    </xf>
    <xf numFmtId="0" fontId="13" fillId="9" borderId="1" xfId="5" applyBorder="1" applyAlignment="1">
      <alignment horizontal="left" wrapText="1"/>
    </xf>
    <xf numFmtId="0" fontId="13" fillId="9" borderId="1" xfId="5" applyBorder="1" applyAlignment="1">
      <alignment horizontal="left"/>
    </xf>
    <xf numFmtId="0" fontId="13" fillId="9" borderId="1" xfId="5" applyBorder="1"/>
    <xf numFmtId="0" fontId="14" fillId="6" borderId="1" xfId="2" applyFont="1" applyBorder="1" applyAlignment="1">
      <alignment horizontal="center"/>
    </xf>
    <xf numFmtId="164" fontId="14" fillId="6" borderId="1" xfId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right"/>
    </xf>
    <xf numFmtId="2" fontId="2" fillId="5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0" fillId="0" borderId="0" xfId="0" applyAlignment="1"/>
    <xf numFmtId="2" fontId="1" fillId="10" borderId="1" xfId="0" applyNumberFormat="1" applyFont="1" applyFill="1" applyBorder="1"/>
    <xf numFmtId="0" fontId="2" fillId="5" borderId="1" xfId="0" applyFont="1" applyFill="1" applyBorder="1" applyAlignment="1">
      <alignment horizontal="center" wrapText="1"/>
    </xf>
    <xf numFmtId="0" fontId="1" fillId="10" borderId="1" xfId="0" applyFont="1" applyFill="1" applyBorder="1" applyAlignment="1">
      <alignment horizontal="center"/>
    </xf>
    <xf numFmtId="2" fontId="2" fillId="10" borderId="1" xfId="0" applyNumberFormat="1" applyFont="1" applyFill="1" applyBorder="1" applyAlignment="1">
      <alignment horizontal="right" wrapText="1"/>
    </xf>
    <xf numFmtId="0" fontId="0" fillId="10" borderId="0" xfId="0" applyFill="1"/>
    <xf numFmtId="0" fontId="2" fillId="10" borderId="1" xfId="0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left"/>
    </xf>
    <xf numFmtId="0" fontId="1" fillId="10" borderId="1" xfId="0" applyFont="1" applyFill="1" applyBorder="1"/>
    <xf numFmtId="2" fontId="1" fillId="10" borderId="1" xfId="0" applyNumberFormat="1" applyFont="1" applyFill="1" applyBorder="1" applyAlignment="1">
      <alignment horizontal="right"/>
    </xf>
    <xf numFmtId="2" fontId="2" fillId="5" borderId="1" xfId="0" applyNumberFormat="1" applyFont="1" applyFill="1" applyBorder="1" applyAlignment="1">
      <alignment horizontal="right" wrapText="1"/>
    </xf>
    <xf numFmtId="0" fontId="15" fillId="10" borderId="1" xfId="4" applyFont="1" applyFill="1" applyBorder="1"/>
    <xf numFmtId="0" fontId="15" fillId="10" borderId="1" xfId="4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/>
    <xf numFmtId="2" fontId="1" fillId="11" borderId="5" xfId="0" applyNumberFormat="1" applyFont="1" applyFill="1" applyBorder="1" applyAlignment="1">
      <alignment horizontal="right"/>
    </xf>
    <xf numFmtId="0" fontId="12" fillId="12" borderId="1" xfId="4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2" fillId="12" borderId="1" xfId="4" applyFill="1" applyBorder="1" applyAlignment="1">
      <alignment wrapText="1"/>
    </xf>
    <xf numFmtId="2" fontId="12" fillId="12" borderId="1" xfId="4" applyNumberFormat="1" applyFill="1" applyBorder="1" applyAlignment="1">
      <alignment horizontal="right"/>
    </xf>
    <xf numFmtId="0" fontId="2" fillId="12" borderId="1" xfId="0" applyFont="1" applyFill="1" applyBorder="1" applyAlignment="1">
      <alignment horizontal="center" wrapText="1"/>
    </xf>
    <xf numFmtId="4" fontId="1" fillId="12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2" fontId="1" fillId="10" borderId="1" xfId="0" applyNumberFormat="1" applyFont="1" applyFill="1" applyBorder="1" applyAlignment="1">
      <alignment horizontal="right" wrapText="1"/>
    </xf>
    <xf numFmtId="0" fontId="1" fillId="12" borderId="1" xfId="0" applyFont="1" applyFill="1" applyBorder="1"/>
    <xf numFmtId="2" fontId="1" fillId="0" borderId="1" xfId="0" applyNumberFormat="1" applyFont="1" applyFill="1" applyBorder="1"/>
    <xf numFmtId="4" fontId="1" fillId="0" borderId="1" xfId="1" applyNumberFormat="1" applyFont="1" applyBorder="1" applyAlignment="1">
      <alignment horizontal="right"/>
    </xf>
    <xf numFmtId="0" fontId="2" fillId="13" borderId="1" xfId="0" applyFont="1" applyFill="1" applyBorder="1" applyAlignment="1">
      <alignment horizontal="left"/>
    </xf>
    <xf numFmtId="0" fontId="1" fillId="13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left" wrapText="1"/>
    </xf>
    <xf numFmtId="2" fontId="8" fillId="0" borderId="1" xfId="1" applyNumberFormat="1" applyFont="1" applyBorder="1" applyAlignment="1">
      <alignment horizontal="right"/>
    </xf>
    <xf numFmtId="2" fontId="1" fillId="0" borderId="1" xfId="1" applyNumberFormat="1" applyFont="1" applyBorder="1" applyAlignment="1">
      <alignment horizontal="right"/>
    </xf>
    <xf numFmtId="2" fontId="1" fillId="0" borderId="1" xfId="1" applyNumberFormat="1" applyFont="1" applyFill="1" applyBorder="1" applyAlignment="1">
      <alignment horizontal="right"/>
    </xf>
    <xf numFmtId="2" fontId="1" fillId="10" borderId="1" xfId="1" applyNumberFormat="1" applyFont="1" applyFill="1" applyBorder="1" applyAlignment="1">
      <alignment horizontal="right"/>
    </xf>
    <xf numFmtId="2" fontId="1" fillId="0" borderId="5" xfId="1" applyNumberFormat="1" applyFont="1" applyFill="1" applyBorder="1" applyAlignment="1">
      <alignment horizontal="right"/>
    </xf>
    <xf numFmtId="2" fontId="1" fillId="0" borderId="1" xfId="1" applyNumberFormat="1" applyFont="1" applyBorder="1"/>
    <xf numFmtId="0" fontId="0" fillId="14" borderId="0" xfId="0" applyFill="1"/>
    <xf numFmtId="0" fontId="0" fillId="14" borderId="0" xfId="0" applyFill="1" applyAlignment="1">
      <alignment horizontal="center"/>
    </xf>
    <xf numFmtId="0" fontId="15" fillId="12" borderId="1" xfId="5" applyFont="1" applyFill="1" applyBorder="1" applyAlignment="1">
      <alignment horizontal="center"/>
    </xf>
    <xf numFmtId="2" fontId="15" fillId="12" borderId="1" xfId="5" applyNumberFormat="1" applyFont="1" applyFill="1" applyBorder="1" applyAlignment="1">
      <alignment horizontal="center"/>
    </xf>
    <xf numFmtId="2" fontId="15" fillId="12" borderId="1" xfId="5" applyNumberFormat="1" applyFont="1" applyFill="1" applyBorder="1" applyAlignment="1">
      <alignment horizontal="right"/>
    </xf>
    <xf numFmtId="0" fontId="15" fillId="12" borderId="1" xfId="4" applyFont="1" applyFill="1" applyBorder="1" applyAlignment="1">
      <alignment horizontal="center"/>
    </xf>
    <xf numFmtId="2" fontId="15" fillId="12" borderId="1" xfId="4" applyNumberFormat="1" applyFont="1" applyFill="1" applyBorder="1" applyAlignment="1">
      <alignment horizontal="right"/>
    </xf>
    <xf numFmtId="0" fontId="15" fillId="12" borderId="1" xfId="5" applyFont="1" applyFill="1" applyBorder="1" applyAlignment="1">
      <alignment horizontal="center" wrapText="1"/>
    </xf>
    <xf numFmtId="2" fontId="1" fillId="12" borderId="1" xfId="0" applyNumberFormat="1" applyFont="1" applyFill="1" applyBorder="1" applyAlignment="1">
      <alignment horizontal="right" wrapText="1"/>
    </xf>
    <xf numFmtId="0" fontId="2" fillId="12" borderId="1" xfId="0" applyFont="1" applyFill="1" applyBorder="1" applyAlignment="1">
      <alignment horizontal="left" wrapText="1"/>
    </xf>
    <xf numFmtId="2" fontId="2" fillId="12" borderId="1" xfId="0" applyNumberFormat="1" applyFont="1" applyFill="1" applyBorder="1" applyAlignment="1">
      <alignment horizontal="right" wrapText="1"/>
    </xf>
    <xf numFmtId="0" fontId="1" fillId="12" borderId="1" xfId="0" applyFont="1" applyFill="1" applyBorder="1" applyAlignment="1">
      <alignment horizontal="left"/>
    </xf>
    <xf numFmtId="0" fontId="2" fillId="12" borderId="1" xfId="0" applyFont="1" applyFill="1" applyBorder="1" applyAlignment="1">
      <alignment horizontal="center"/>
    </xf>
    <xf numFmtId="2" fontId="2" fillId="12" borderId="1" xfId="0" applyNumberFormat="1" applyFont="1" applyFill="1" applyBorder="1" applyAlignment="1">
      <alignment horizontal="right"/>
    </xf>
    <xf numFmtId="0" fontId="12" fillId="15" borderId="1" xfId="4" applyFill="1" applyBorder="1" applyAlignment="1">
      <alignment horizontal="center" wrapText="1"/>
    </xf>
    <xf numFmtId="2" fontId="12" fillId="15" borderId="1" xfId="4" applyNumberFormat="1" applyFill="1" applyBorder="1" applyAlignment="1">
      <alignment horizontal="center"/>
    </xf>
    <xf numFmtId="2" fontId="12" fillId="15" borderId="1" xfId="4" applyNumberFormat="1" applyFill="1" applyBorder="1" applyAlignment="1">
      <alignment horizontal="right"/>
    </xf>
    <xf numFmtId="0" fontId="12" fillId="15" borderId="1" xfId="4" applyFill="1" applyBorder="1" applyAlignment="1">
      <alignment horizontal="left" wrapText="1"/>
    </xf>
    <xf numFmtId="0" fontId="12" fillId="15" borderId="1" xfId="4" applyFill="1" applyBorder="1" applyAlignment="1">
      <alignment horizontal="center"/>
    </xf>
    <xf numFmtId="0" fontId="12" fillId="15" borderId="1" xfId="4" applyFill="1" applyBorder="1" applyAlignment="1">
      <alignment horizontal="left"/>
    </xf>
    <xf numFmtId="0" fontId="1" fillId="15" borderId="1" xfId="0" applyFont="1" applyFill="1" applyBorder="1"/>
    <xf numFmtId="0" fontId="1" fillId="15" borderId="1" xfId="0" applyFont="1" applyFill="1" applyBorder="1" applyAlignment="1">
      <alignment horizontal="center"/>
    </xf>
    <xf numFmtId="0" fontId="12" fillId="15" borderId="1" xfId="4" applyFill="1" applyBorder="1"/>
    <xf numFmtId="0" fontId="15" fillId="12" borderId="1" xfId="4" applyFont="1" applyFill="1" applyBorder="1" applyAlignment="1">
      <alignment horizontal="center" wrapText="1"/>
    </xf>
    <xf numFmtId="0" fontId="15" fillId="12" borderId="1" xfId="4" applyFont="1" applyFill="1" applyBorder="1" applyAlignment="1">
      <alignment horizontal="left" wrapText="1"/>
    </xf>
    <xf numFmtId="0" fontId="15" fillId="12" borderId="1" xfId="4" applyFont="1" applyFill="1" applyBorder="1" applyAlignment="1">
      <alignment horizontal="left"/>
    </xf>
    <xf numFmtId="0" fontId="8" fillId="12" borderId="1" xfId="0" applyFont="1" applyFill="1" applyBorder="1"/>
    <xf numFmtId="0" fontId="8" fillId="12" borderId="1" xfId="0" applyFont="1" applyFill="1" applyBorder="1" applyAlignment="1">
      <alignment horizontal="center"/>
    </xf>
    <xf numFmtId="0" fontId="15" fillId="12" borderId="1" xfId="4" applyFont="1" applyFill="1" applyBorder="1"/>
    <xf numFmtId="0" fontId="2" fillId="0" borderId="1" xfId="0" applyFont="1" applyBorder="1"/>
    <xf numFmtId="2" fontId="2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1" fillId="1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14" borderId="0" xfId="0" applyFont="1" applyFill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0" fontId="15" fillId="16" borderId="1" xfId="4" applyFont="1" applyFill="1" applyBorder="1" applyAlignment="1">
      <alignment horizontal="left" wrapText="1"/>
    </xf>
    <xf numFmtId="0" fontId="15" fillId="16" borderId="1" xfId="4" applyFont="1" applyFill="1" applyBorder="1" applyAlignment="1">
      <alignment horizontal="center"/>
    </xf>
    <xf numFmtId="0" fontId="15" fillId="16" borderId="1" xfId="4" applyFont="1" applyFill="1" applyBorder="1" applyAlignment="1">
      <alignment horizontal="left"/>
    </xf>
    <xf numFmtId="0" fontId="15" fillId="16" borderId="1" xfId="4" applyFont="1" applyFill="1" applyBorder="1"/>
    <xf numFmtId="0" fontId="8" fillId="16" borderId="1" xfId="0" applyFont="1" applyFill="1" applyBorder="1"/>
    <xf numFmtId="0" fontId="8" fillId="16" borderId="1" xfId="0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Border="1" applyAlignment="1">
      <alignment horizontal="right"/>
    </xf>
    <xf numFmtId="4" fontId="11" fillId="6" borderId="1" xfId="2" applyNumberFormat="1" applyFont="1" applyBorder="1"/>
    <xf numFmtId="4" fontId="11" fillId="6" borderId="1" xfId="2" applyNumberFormat="1" applyFont="1" applyBorder="1" applyAlignment="1">
      <alignment horizontal="right"/>
    </xf>
    <xf numFmtId="4" fontId="1" fillId="0" borderId="1" xfId="0" applyNumberFormat="1" applyFont="1" applyBorder="1"/>
    <xf numFmtId="4" fontId="2" fillId="4" borderId="1" xfId="0" applyNumberFormat="1" applyFont="1" applyFill="1" applyBorder="1"/>
    <xf numFmtId="4" fontId="1" fillId="0" borderId="5" xfId="0" applyNumberFormat="1" applyFont="1" applyBorder="1"/>
    <xf numFmtId="4" fontId="1" fillId="0" borderId="5" xfId="0" applyNumberFormat="1" applyFont="1" applyBorder="1" applyAlignment="1">
      <alignment horizontal="right"/>
    </xf>
    <xf numFmtId="0" fontId="8" fillId="6" borderId="1" xfId="2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4" fontId="14" fillId="6" borderId="1" xfId="1" applyNumberFormat="1" applyFont="1" applyFill="1" applyBorder="1" applyAlignment="1">
      <alignment horizontal="center"/>
    </xf>
    <xf numFmtId="4" fontId="15" fillId="16" borderId="1" xfId="4" applyNumberFormat="1" applyFont="1" applyFill="1" applyBorder="1" applyAlignment="1">
      <alignment horizontal="right"/>
    </xf>
    <xf numFmtId="0" fontId="15" fillId="8" borderId="1" xfId="4" applyFont="1" applyBorder="1" applyAlignment="1">
      <alignment horizontal="left" wrapText="1"/>
    </xf>
    <xf numFmtId="0" fontId="15" fillId="8" borderId="1" xfId="4" applyFont="1" applyBorder="1" applyAlignment="1">
      <alignment horizontal="center"/>
    </xf>
    <xf numFmtId="2" fontId="15" fillId="8" borderId="5" xfId="4" applyNumberFormat="1" applyFont="1" applyBorder="1" applyAlignment="1">
      <alignment horizontal="right"/>
    </xf>
    <xf numFmtId="0" fontId="15" fillId="8" borderId="1" xfId="4" applyFont="1" applyBorder="1" applyAlignment="1">
      <alignment horizontal="left"/>
    </xf>
    <xf numFmtId="0" fontId="15" fillId="8" borderId="1" xfId="4" applyFont="1" applyBorder="1"/>
    <xf numFmtId="4" fontId="1" fillId="3" borderId="1" xfId="0" applyNumberFormat="1" applyFont="1" applyFill="1" applyBorder="1" applyAlignment="1">
      <alignment horizontal="right"/>
    </xf>
    <xf numFmtId="4" fontId="1" fillId="0" borderId="1" xfId="1" applyNumberFormat="1" applyFont="1" applyBorder="1"/>
    <xf numFmtId="4" fontId="1" fillId="0" borderId="1" xfId="1" applyNumberFormat="1" applyFont="1" applyBorder="1" applyAlignment="1"/>
    <xf numFmtId="4" fontId="1" fillId="0" borderId="1" xfId="0" applyNumberFormat="1" applyFont="1" applyBorder="1" applyAlignment="1"/>
    <xf numFmtId="4" fontId="1" fillId="5" borderId="1" xfId="0" applyNumberFormat="1" applyFont="1" applyFill="1" applyBorder="1"/>
    <xf numFmtId="4" fontId="1" fillId="12" borderId="1" xfId="0" applyNumberFormat="1" applyFont="1" applyFill="1" applyBorder="1"/>
    <xf numFmtId="4" fontId="2" fillId="13" borderId="1" xfId="0" applyNumberFormat="1" applyFont="1" applyFill="1" applyBorder="1" applyAlignment="1"/>
    <xf numFmtId="4" fontId="2" fillId="2" borderId="1" xfId="0" applyNumberFormat="1" applyFont="1" applyFill="1" applyBorder="1" applyAlignment="1">
      <alignment horizontal="right"/>
    </xf>
    <xf numFmtId="4" fontId="2" fillId="13" borderId="1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5" fillId="14" borderId="1" xfId="4" applyFont="1" applyFill="1" applyBorder="1" applyAlignment="1">
      <alignment horizontal="left" wrapText="1"/>
    </xf>
    <xf numFmtId="0" fontId="15" fillId="14" borderId="1" xfId="4" applyFont="1" applyFill="1" applyBorder="1" applyAlignment="1">
      <alignment horizontal="center"/>
    </xf>
    <xf numFmtId="2" fontId="15" fillId="14" borderId="1" xfId="4" applyNumberFormat="1" applyFont="1" applyFill="1" applyBorder="1" applyAlignment="1">
      <alignment horizontal="right"/>
    </xf>
    <xf numFmtId="0" fontId="15" fillId="14" borderId="1" xfId="4" applyFont="1" applyFill="1" applyBorder="1" applyAlignment="1">
      <alignment horizontal="left"/>
    </xf>
    <xf numFmtId="0" fontId="15" fillId="14" borderId="1" xfId="4" applyFont="1" applyFill="1" applyBorder="1"/>
    <xf numFmtId="4" fontId="8" fillId="7" borderId="1" xfId="3" applyNumberFormat="1" applyFont="1" applyBorder="1" applyAlignment="1"/>
    <xf numFmtId="4" fontId="13" fillId="9" borderId="1" xfId="5" applyNumberFormat="1" applyBorder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6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0"/>
  <sheetViews>
    <sheetView tabSelected="1" zoomScaleNormal="100" workbookViewId="0">
      <selection activeCell="A8" sqref="A8:F8"/>
    </sheetView>
  </sheetViews>
  <sheetFormatPr defaultRowHeight="12.75"/>
  <cols>
    <col min="1" max="1" width="34.28515625" style="6" customWidth="1"/>
    <col min="2" max="2" width="11" style="6" customWidth="1"/>
    <col min="3" max="4" width="13.140625" style="6" customWidth="1"/>
    <col min="5" max="5" width="13" style="6" customWidth="1"/>
    <col min="6" max="6" width="13.28515625" style="6" customWidth="1"/>
    <col min="8" max="8" width="9.140625" style="44"/>
    <col min="9" max="9" width="12.7109375" style="44" bestFit="1" customWidth="1"/>
  </cols>
  <sheetData>
    <row r="1" spans="1:6">
      <c r="A1" s="54" t="s">
        <v>63</v>
      </c>
    </row>
    <row r="3" spans="1:6">
      <c r="D3" s="17" t="s">
        <v>39</v>
      </c>
      <c r="E3" s="17"/>
    </row>
    <row r="4" spans="1:6">
      <c r="B4" s="17"/>
      <c r="C4" s="17"/>
      <c r="D4" s="17" t="s">
        <v>114</v>
      </c>
      <c r="E4" s="17"/>
    </row>
    <row r="5" spans="1:6">
      <c r="B5" s="17"/>
      <c r="C5" s="17"/>
      <c r="D5" s="17"/>
      <c r="E5" s="17"/>
    </row>
    <row r="6" spans="1:6">
      <c r="B6" s="17"/>
      <c r="C6" s="17"/>
    </row>
    <row r="7" spans="1:6">
      <c r="B7" s="129"/>
      <c r="C7" s="129"/>
    </row>
    <row r="8" spans="1:6">
      <c r="A8" s="178" t="s">
        <v>0</v>
      </c>
      <c r="B8" s="178"/>
      <c r="C8" s="178"/>
      <c r="D8" s="178"/>
      <c r="E8" s="178"/>
      <c r="F8" s="178"/>
    </row>
    <row r="9" spans="1:6">
      <c r="A9" s="179" t="s">
        <v>112</v>
      </c>
      <c r="B9" s="179"/>
      <c r="C9" s="179"/>
      <c r="D9" s="179"/>
      <c r="E9" s="179"/>
      <c r="F9" s="179"/>
    </row>
    <row r="10" spans="1:6">
      <c r="A10" s="179" t="s">
        <v>76</v>
      </c>
      <c r="B10" s="179"/>
      <c r="C10" s="179"/>
      <c r="D10" s="179"/>
      <c r="E10" s="179"/>
      <c r="F10" s="179"/>
    </row>
    <row r="11" spans="1:6">
      <c r="A11" s="170"/>
      <c r="B11" s="170"/>
      <c r="C11" s="170"/>
      <c r="D11" s="170"/>
      <c r="E11" s="170"/>
      <c r="F11" s="170"/>
    </row>
    <row r="12" spans="1:6">
      <c r="A12" s="170"/>
      <c r="B12" s="170"/>
      <c r="C12" s="170"/>
      <c r="D12" s="170"/>
      <c r="E12" s="170"/>
      <c r="F12" s="170"/>
    </row>
    <row r="13" spans="1:6">
      <c r="A13" s="130"/>
      <c r="B13" s="22"/>
      <c r="C13" s="22"/>
    </row>
    <row r="14" spans="1:6">
      <c r="C14" s="129"/>
      <c r="F14" s="129" t="s">
        <v>1</v>
      </c>
    </row>
    <row r="15" spans="1:6" ht="12.75" customHeight="1">
      <c r="A15" s="180" t="s">
        <v>74</v>
      </c>
      <c r="B15" s="180" t="s">
        <v>2</v>
      </c>
      <c r="C15" s="182" t="s">
        <v>75</v>
      </c>
      <c r="D15" s="184" t="s">
        <v>57</v>
      </c>
      <c r="E15" s="185"/>
      <c r="F15" s="186"/>
    </row>
    <row r="16" spans="1:6" ht="27.75" customHeight="1">
      <c r="A16" s="181"/>
      <c r="B16" s="181"/>
      <c r="C16" s="183"/>
      <c r="D16" s="16">
        <v>2016</v>
      </c>
      <c r="E16" s="16">
        <v>2017</v>
      </c>
      <c r="F16" s="16">
        <v>2018</v>
      </c>
    </row>
    <row r="17" spans="1:6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</row>
    <row r="18" spans="1:6" ht="32.25" customHeight="1">
      <c r="A18" s="21" t="s">
        <v>59</v>
      </c>
      <c r="B18" s="20"/>
      <c r="C18" s="168">
        <f>C19+C20+C21+C22+C23+C24+C25+C26+C27+C28+C30+C31+C33+C34+C35+C36+C37+C29+C32</f>
        <v>217081.82</v>
      </c>
      <c r="D18" s="168">
        <f t="shared" ref="D18:F18" si="0">D19+D20+D21+D22+D23+D24+D25+D26+D27+D28+D30+D31+D33+D34+D35+D36+D37+D29+D32</f>
        <v>230220.6</v>
      </c>
      <c r="E18" s="168">
        <f t="shared" si="0"/>
        <v>232142.59999999998</v>
      </c>
      <c r="F18" s="168">
        <f t="shared" si="0"/>
        <v>233223.6</v>
      </c>
    </row>
    <row r="19" spans="1:6" ht="18" customHeight="1">
      <c r="A19" s="14" t="s">
        <v>3</v>
      </c>
      <c r="B19" s="13" t="s">
        <v>4</v>
      </c>
      <c r="C19" s="23">
        <v>59.35</v>
      </c>
      <c r="D19" s="23">
        <v>61</v>
      </c>
      <c r="E19" s="23">
        <v>61</v>
      </c>
      <c r="F19" s="23">
        <v>61</v>
      </c>
    </row>
    <row r="20" spans="1:6" ht="18" customHeight="1">
      <c r="A20" s="14" t="s">
        <v>102</v>
      </c>
      <c r="B20" s="13" t="s">
        <v>99</v>
      </c>
      <c r="C20" s="23">
        <v>3.54</v>
      </c>
      <c r="D20" s="23">
        <v>3.3</v>
      </c>
      <c r="E20" s="23">
        <v>3.5</v>
      </c>
      <c r="F20" s="23">
        <v>3.74</v>
      </c>
    </row>
    <row r="21" spans="1:6" ht="18" customHeight="1">
      <c r="A21" s="14" t="s">
        <v>5</v>
      </c>
      <c r="B21" s="11" t="s">
        <v>6</v>
      </c>
      <c r="C21" s="161">
        <f>3+43+375+100+420+96.6+113+95+3121+289+2410.2</f>
        <v>7065.8</v>
      </c>
      <c r="D21" s="86">
        <f>3850+50+375+100+289+420+96.6+113+50+3+2594.61</f>
        <v>7941.2100000000009</v>
      </c>
      <c r="E21" s="86">
        <f>3970+50+375+100+289+420+96.6+113+50+3+2826.28</f>
        <v>8292.880000000001</v>
      </c>
      <c r="F21" s="86">
        <f>4100+50+375+100+289+420+96.6+113+50+3+2898.32</f>
        <v>8494.92</v>
      </c>
    </row>
    <row r="22" spans="1:6" ht="27" customHeight="1">
      <c r="A22" s="24" t="s">
        <v>7</v>
      </c>
      <c r="B22" s="11" t="s">
        <v>8</v>
      </c>
      <c r="C22" s="161">
        <f>970+280+145+116+170+103+770+100+50</f>
        <v>2704</v>
      </c>
      <c r="D22" s="86">
        <f>1000+280+150+132+172+103+770+160+168</f>
        <v>2935</v>
      </c>
      <c r="E22" s="86">
        <f>1000+280+152+136+175+103+770+160+168</f>
        <v>2944</v>
      </c>
      <c r="F22" s="86">
        <f>1000+280+155+141+175+103+770+160+168</f>
        <v>2952</v>
      </c>
    </row>
    <row r="23" spans="1:6" ht="42" customHeight="1">
      <c r="A23" s="24" t="s">
        <v>67</v>
      </c>
      <c r="B23" s="11" t="s">
        <v>64</v>
      </c>
      <c r="C23" s="161">
        <v>130</v>
      </c>
      <c r="D23" s="162">
        <v>130</v>
      </c>
      <c r="E23" s="162">
        <v>130</v>
      </c>
      <c r="F23" s="162">
        <v>130</v>
      </c>
    </row>
    <row r="24" spans="1:6" ht="19.5" customHeight="1">
      <c r="A24" s="14" t="s">
        <v>9</v>
      </c>
      <c r="B24" s="11" t="s">
        <v>10</v>
      </c>
      <c r="C24" s="161">
        <v>185</v>
      </c>
      <c r="D24" s="146">
        <v>222</v>
      </c>
      <c r="E24" s="146">
        <v>266.39999999999998</v>
      </c>
      <c r="F24" s="146">
        <v>319.68</v>
      </c>
    </row>
    <row r="25" spans="1:6" ht="29.25" customHeight="1">
      <c r="A25" s="12" t="s">
        <v>11</v>
      </c>
      <c r="B25" s="11" t="s">
        <v>12</v>
      </c>
      <c r="C25" s="161">
        <v>142763.85</v>
      </c>
      <c r="D25" s="146">
        <v>159776.13</v>
      </c>
      <c r="E25" s="146">
        <v>160241.29999999999</v>
      </c>
      <c r="F25" s="146">
        <v>159041.14000000001</v>
      </c>
    </row>
    <row r="26" spans="1:6" ht="25.5">
      <c r="A26" s="12" t="s">
        <v>13</v>
      </c>
      <c r="B26" s="11" t="s">
        <v>14</v>
      </c>
      <c r="C26" s="161">
        <v>17823.61</v>
      </c>
      <c r="D26" s="161">
        <v>19008.66</v>
      </c>
      <c r="E26" s="161">
        <v>19233.52</v>
      </c>
      <c r="F26" s="161">
        <v>19876.12</v>
      </c>
    </row>
    <row r="27" spans="1:6" ht="25.5">
      <c r="A27" s="12" t="s">
        <v>15</v>
      </c>
      <c r="B27" s="11" t="s">
        <v>16</v>
      </c>
      <c r="C27" s="161">
        <v>7306.12</v>
      </c>
      <c r="D27" s="161">
        <v>8652.2999999999993</v>
      </c>
      <c r="E27" s="161">
        <v>9479</v>
      </c>
      <c r="F27" s="161">
        <v>10916</v>
      </c>
    </row>
    <row r="28" spans="1:6" ht="38.25">
      <c r="A28" s="12" t="s">
        <v>17</v>
      </c>
      <c r="B28" s="11" t="s">
        <v>18</v>
      </c>
      <c r="C28" s="161">
        <v>2630</v>
      </c>
      <c r="D28" s="161">
        <v>2630</v>
      </c>
      <c r="E28" s="161">
        <v>2630</v>
      </c>
      <c r="F28" s="161">
        <v>2630</v>
      </c>
    </row>
    <row r="29" spans="1:6" ht="19.5" customHeight="1">
      <c r="A29" s="12" t="s">
        <v>106</v>
      </c>
      <c r="B29" s="11" t="s">
        <v>105</v>
      </c>
      <c r="C29" s="161">
        <v>0.55000000000000004</v>
      </c>
      <c r="D29" s="161"/>
      <c r="E29" s="161"/>
      <c r="F29" s="161"/>
    </row>
    <row r="30" spans="1:6" ht="42.75" customHeight="1">
      <c r="A30" s="12" t="s">
        <v>91</v>
      </c>
      <c r="B30" s="11" t="s">
        <v>37</v>
      </c>
      <c r="C30" s="161">
        <f>-10-94.5-8-63</f>
        <v>-175.5</v>
      </c>
      <c r="D30" s="162">
        <f>-62-150</f>
        <v>-212</v>
      </c>
      <c r="E30" s="162">
        <f>-62-150</f>
        <v>-212</v>
      </c>
      <c r="F30" s="162">
        <f>-3-150</f>
        <v>-153</v>
      </c>
    </row>
    <row r="31" spans="1:6" ht="23.25" customHeight="1">
      <c r="A31" s="12" t="s">
        <v>41</v>
      </c>
      <c r="B31" s="11" t="s">
        <v>38</v>
      </c>
      <c r="C31" s="161">
        <f>10+94.5+8+63</f>
        <v>175.5</v>
      </c>
      <c r="D31" s="162">
        <f>62+150</f>
        <v>212</v>
      </c>
      <c r="E31" s="162">
        <f>62+150</f>
        <v>212</v>
      </c>
      <c r="F31" s="162">
        <f>3+150</f>
        <v>153</v>
      </c>
    </row>
    <row r="32" spans="1:6" ht="30" customHeight="1">
      <c r="A32" s="12" t="s">
        <v>108</v>
      </c>
      <c r="B32" s="11" t="s">
        <v>107</v>
      </c>
      <c r="C32" s="161">
        <v>159</v>
      </c>
      <c r="D32" s="162"/>
      <c r="E32" s="162"/>
      <c r="F32" s="162"/>
    </row>
    <row r="33" spans="1:6" ht="21.75" customHeight="1">
      <c r="A33" s="12" t="s">
        <v>68</v>
      </c>
      <c r="B33" s="11" t="s">
        <v>65</v>
      </c>
      <c r="C33" s="161">
        <f>860+2750+2950+4700+4600+1000+1810+1100+710+800+1920+500+350+483+192+1050+180+125</f>
        <v>26080</v>
      </c>
      <c r="D33" s="162">
        <f>2892+2950+4700+4800+1050+1850+1250+710+840+2020+800+800+910+2520</f>
        <v>28092</v>
      </c>
      <c r="E33" s="162">
        <f>2892+2950+4700+4800+1050+1850+1250+710+840+2020+800+800+910+2520</f>
        <v>28092</v>
      </c>
      <c r="F33" s="162">
        <f>2830+2950+4700+4800+1050+1850+1250+710+840+2020+800+800+910+2520</f>
        <v>28030</v>
      </c>
    </row>
    <row r="34" spans="1:6" ht="38.25">
      <c r="A34" s="12" t="s">
        <v>61</v>
      </c>
      <c r="B34" s="11" t="s">
        <v>62</v>
      </c>
      <c r="C34" s="161">
        <v>6410</v>
      </c>
      <c r="D34" s="162">
        <v>0</v>
      </c>
      <c r="E34" s="162">
        <v>0</v>
      </c>
      <c r="F34" s="162">
        <v>0</v>
      </c>
    </row>
    <row r="35" spans="1:6" ht="42.75" customHeight="1">
      <c r="A35" s="12" t="s">
        <v>101</v>
      </c>
      <c r="B35" s="11" t="s">
        <v>100</v>
      </c>
      <c r="C35" s="161">
        <v>2023</v>
      </c>
      <c r="D35" s="162">
        <v>0</v>
      </c>
      <c r="E35" s="162">
        <v>0</v>
      </c>
      <c r="F35" s="162">
        <v>0</v>
      </c>
    </row>
    <row r="36" spans="1:6" ht="30" customHeight="1">
      <c r="A36" s="12" t="s">
        <v>69</v>
      </c>
      <c r="B36" s="11" t="s">
        <v>66</v>
      </c>
      <c r="C36" s="161">
        <v>769</v>
      </c>
      <c r="D36" s="95">
        <v>769</v>
      </c>
      <c r="E36" s="95">
        <v>769</v>
      </c>
      <c r="F36" s="95">
        <v>769</v>
      </c>
    </row>
    <row r="37" spans="1:6" ht="30.75" customHeight="1">
      <c r="A37" s="128" t="s">
        <v>92</v>
      </c>
      <c r="B37" s="11" t="s">
        <v>89</v>
      </c>
      <c r="C37" s="161">
        <f>100+300+13+28+336+30+100+62</f>
        <v>969</v>
      </c>
      <c r="D37" s="95"/>
      <c r="E37" s="95"/>
      <c r="F37" s="95"/>
    </row>
    <row r="38" spans="1:6" ht="24.75" customHeight="1">
      <c r="A38" s="87" t="s">
        <v>19</v>
      </c>
      <c r="B38" s="88"/>
      <c r="C38" s="167">
        <f>C39+C40+C41+C42+C43+C44+C45+C46+C47+C48+C50+C52+C53+C54+C49+C51</f>
        <v>213914.32</v>
      </c>
      <c r="D38" s="167">
        <f t="shared" ref="D38:F38" si="1">D39+D40+D41+D42+D43+D44+D45+D46+D47+D48+D50+D52+D53+D54+D49+D51</f>
        <v>230008.6</v>
      </c>
      <c r="E38" s="167">
        <f t="shared" si="1"/>
        <v>231930.59999999998</v>
      </c>
      <c r="F38" s="167">
        <f t="shared" si="1"/>
        <v>233070.6</v>
      </c>
    </row>
    <row r="39" spans="1:6" ht="21.75" customHeight="1">
      <c r="A39" s="14" t="s">
        <v>3</v>
      </c>
      <c r="B39" s="13" t="s">
        <v>4</v>
      </c>
      <c r="C39" s="132">
        <v>59.35</v>
      </c>
      <c r="D39" s="132">
        <v>61</v>
      </c>
      <c r="E39" s="132">
        <v>61</v>
      </c>
      <c r="F39" s="132">
        <v>61</v>
      </c>
    </row>
    <row r="40" spans="1:6" ht="21.75" customHeight="1">
      <c r="A40" s="14" t="s">
        <v>103</v>
      </c>
      <c r="B40" s="13" t="s">
        <v>99</v>
      </c>
      <c r="C40" s="132">
        <v>3.54</v>
      </c>
      <c r="D40" s="132">
        <v>3.3</v>
      </c>
      <c r="E40" s="132">
        <v>3.5</v>
      </c>
      <c r="F40" s="132">
        <v>3.74</v>
      </c>
    </row>
    <row r="41" spans="1:6" ht="20.25" customHeight="1">
      <c r="A41" s="14" t="s">
        <v>5</v>
      </c>
      <c r="B41" s="11" t="s">
        <v>6</v>
      </c>
      <c r="C41" s="161">
        <f>3+43+375+100+420+96.6+113+95+3121+289+2410.2</f>
        <v>7065.8</v>
      </c>
      <c r="D41" s="162">
        <f>3850+50+375+100+289+420+96.6+113+50+3+2594.61</f>
        <v>7941.2100000000009</v>
      </c>
      <c r="E41" s="162">
        <f>3970+50+375+100+289+420+96.6+113+50+3+2826.28</f>
        <v>8292.880000000001</v>
      </c>
      <c r="F41" s="162">
        <f>4100+50+375+100+289+420+96.6+113+50+3+2898.32</f>
        <v>8494.92</v>
      </c>
    </row>
    <row r="42" spans="1:6" ht="25.5">
      <c r="A42" s="24" t="s">
        <v>7</v>
      </c>
      <c r="B42" s="11" t="s">
        <v>8</v>
      </c>
      <c r="C42" s="161">
        <f>970+280+145+116+170+103+770+100+50</f>
        <v>2704</v>
      </c>
      <c r="D42" s="86">
        <f>1000+280+150+132+172+103+770+160+168</f>
        <v>2935</v>
      </c>
      <c r="E42" s="86">
        <f>1000+280+152+136+175+103+770+160+168</f>
        <v>2944</v>
      </c>
      <c r="F42" s="86">
        <f>1000+280+155+141+175+103+770+160+168</f>
        <v>2952</v>
      </c>
    </row>
    <row r="43" spans="1:6" ht="41.25" customHeight="1">
      <c r="A43" s="24" t="s">
        <v>67</v>
      </c>
      <c r="B43" s="11" t="s">
        <v>64</v>
      </c>
      <c r="C43" s="161">
        <v>130</v>
      </c>
      <c r="D43" s="162">
        <v>130</v>
      </c>
      <c r="E43" s="162">
        <v>130</v>
      </c>
      <c r="F43" s="162">
        <v>130</v>
      </c>
    </row>
    <row r="44" spans="1:6" ht="21.75" customHeight="1">
      <c r="A44" s="14" t="s">
        <v>9</v>
      </c>
      <c r="B44" s="11" t="s">
        <v>10</v>
      </c>
      <c r="C44" s="161">
        <v>185</v>
      </c>
      <c r="D44" s="161">
        <v>222</v>
      </c>
      <c r="E44" s="161">
        <v>266.39999999999998</v>
      </c>
      <c r="F44" s="161">
        <v>319.68</v>
      </c>
    </row>
    <row r="45" spans="1:6" ht="25.5">
      <c r="A45" s="12" t="s">
        <v>11</v>
      </c>
      <c r="B45" s="11" t="s">
        <v>12</v>
      </c>
      <c r="C45" s="161">
        <v>142763.85</v>
      </c>
      <c r="D45" s="161">
        <v>159776.13</v>
      </c>
      <c r="E45" s="161">
        <v>160241.29999999999</v>
      </c>
      <c r="F45" s="161">
        <v>159041.14000000001</v>
      </c>
    </row>
    <row r="46" spans="1:6" ht="25.5">
      <c r="A46" s="12" t="s">
        <v>13</v>
      </c>
      <c r="B46" s="11" t="s">
        <v>14</v>
      </c>
      <c r="C46" s="161">
        <v>17823.61</v>
      </c>
      <c r="D46" s="161">
        <v>19008.66</v>
      </c>
      <c r="E46" s="161">
        <v>19233.52</v>
      </c>
      <c r="F46" s="161">
        <v>19876.12</v>
      </c>
    </row>
    <row r="47" spans="1:6" ht="25.5">
      <c r="A47" s="12" t="s">
        <v>15</v>
      </c>
      <c r="B47" s="11" t="s">
        <v>16</v>
      </c>
      <c r="C47" s="161">
        <v>7306.12</v>
      </c>
      <c r="D47" s="161">
        <v>8652.2999999999993</v>
      </c>
      <c r="E47" s="161">
        <v>9479</v>
      </c>
      <c r="F47" s="161">
        <v>10916</v>
      </c>
    </row>
    <row r="48" spans="1:6" ht="38.25">
      <c r="A48" s="12" t="s">
        <v>17</v>
      </c>
      <c r="B48" s="11" t="s">
        <v>18</v>
      </c>
      <c r="C48" s="161">
        <v>2630</v>
      </c>
      <c r="D48" s="161">
        <v>2630</v>
      </c>
      <c r="E48" s="161">
        <v>2630</v>
      </c>
      <c r="F48" s="161">
        <v>2630</v>
      </c>
    </row>
    <row r="49" spans="1:6" ht="19.5" customHeight="1">
      <c r="A49" s="12" t="s">
        <v>106</v>
      </c>
      <c r="B49" s="11" t="s">
        <v>105</v>
      </c>
      <c r="C49" s="161">
        <v>0.55000000000000004</v>
      </c>
      <c r="D49" s="161"/>
      <c r="E49" s="161"/>
      <c r="F49" s="161"/>
    </row>
    <row r="50" spans="1:6" ht="39.75" customHeight="1">
      <c r="A50" s="12" t="s">
        <v>91</v>
      </c>
      <c r="B50" s="11" t="s">
        <v>37</v>
      </c>
      <c r="C50" s="161">
        <f>-10-94.5-8-63</f>
        <v>-175.5</v>
      </c>
      <c r="D50" s="162">
        <f>-62-150</f>
        <v>-212</v>
      </c>
      <c r="E50" s="162">
        <f>-62-150</f>
        <v>-212</v>
      </c>
      <c r="F50" s="162">
        <f>-3-150</f>
        <v>-153</v>
      </c>
    </row>
    <row r="51" spans="1:6" ht="31.5" customHeight="1">
      <c r="A51" s="12" t="s">
        <v>108</v>
      </c>
      <c r="B51" s="11" t="s">
        <v>107</v>
      </c>
      <c r="C51" s="161">
        <v>159</v>
      </c>
      <c r="D51" s="162"/>
      <c r="E51" s="162"/>
      <c r="F51" s="162"/>
    </row>
    <row r="52" spans="1:6" ht="21.75" customHeight="1">
      <c r="A52" s="12" t="s">
        <v>68</v>
      </c>
      <c r="B52" s="11" t="s">
        <v>65</v>
      </c>
      <c r="C52" s="161">
        <f>860+2750+2950+4700+4600+1000+1810+1100+710+800+1920+500+350+483+192+1050+180+125</f>
        <v>26080</v>
      </c>
      <c r="D52" s="162">
        <f>2892+2950+4700+4800+1050+1850+1250+710+840+2020+800+800+910+2520</f>
        <v>28092</v>
      </c>
      <c r="E52" s="162">
        <f>2892+2950+4700+4800+1050+1850+1250+710+840+2020+800+800+910+2520</f>
        <v>28092</v>
      </c>
      <c r="F52" s="162">
        <f>2830+2950+4700+4800+1050+1850+1250+710+840+2020+800+800+910+2520</f>
        <v>28030</v>
      </c>
    </row>
    <row r="53" spans="1:6" ht="38.25">
      <c r="A53" s="12" t="s">
        <v>61</v>
      </c>
      <c r="B53" s="11" t="s">
        <v>62</v>
      </c>
      <c r="C53" s="161">
        <v>6410</v>
      </c>
      <c r="D53" s="146">
        <v>0</v>
      </c>
      <c r="E53" s="146">
        <v>0</v>
      </c>
      <c r="F53" s="146">
        <v>0</v>
      </c>
    </row>
    <row r="54" spans="1:6" ht="30.75" customHeight="1">
      <c r="A54" s="12" t="s">
        <v>69</v>
      </c>
      <c r="B54" s="11" t="s">
        <v>66</v>
      </c>
      <c r="C54" s="161">
        <v>769</v>
      </c>
      <c r="D54" s="162">
        <v>769</v>
      </c>
      <c r="E54" s="162">
        <v>769</v>
      </c>
      <c r="F54" s="162">
        <v>769</v>
      </c>
    </row>
    <row r="55" spans="1:6" ht="26.25" customHeight="1">
      <c r="A55" s="89" t="s">
        <v>20</v>
      </c>
      <c r="B55" s="88"/>
      <c r="C55" s="169">
        <f>C56+C57+C58</f>
        <v>3167.5</v>
      </c>
      <c r="D55" s="169">
        <f t="shared" ref="D55:F55" si="2">D56+D57+D58</f>
        <v>212</v>
      </c>
      <c r="E55" s="169">
        <f t="shared" si="2"/>
        <v>212</v>
      </c>
      <c r="F55" s="169">
        <f t="shared" si="2"/>
        <v>153</v>
      </c>
    </row>
    <row r="56" spans="1:6" ht="24" customHeight="1">
      <c r="A56" s="47" t="s">
        <v>41</v>
      </c>
      <c r="B56" s="13" t="s">
        <v>38</v>
      </c>
      <c r="C56" s="23">
        <f>10+94.5+8+63</f>
        <v>175.5</v>
      </c>
      <c r="D56" s="67">
        <f>62+150</f>
        <v>212</v>
      </c>
      <c r="E56" s="67">
        <f>62+150</f>
        <v>212</v>
      </c>
      <c r="F56" s="67">
        <f>3+150</f>
        <v>153</v>
      </c>
    </row>
    <row r="57" spans="1:6" ht="42" customHeight="1">
      <c r="A57" s="12" t="s">
        <v>101</v>
      </c>
      <c r="B57" s="11" t="s">
        <v>100</v>
      </c>
      <c r="C57" s="132">
        <v>2023</v>
      </c>
      <c r="D57" s="67">
        <v>0</v>
      </c>
      <c r="E57" s="67">
        <v>0</v>
      </c>
      <c r="F57" s="67">
        <v>0</v>
      </c>
    </row>
    <row r="58" spans="1:6" ht="29.25" customHeight="1">
      <c r="A58" s="128" t="s">
        <v>92</v>
      </c>
      <c r="B58" s="13" t="s">
        <v>89</v>
      </c>
      <c r="C58" s="23">
        <f>807+100+62</f>
        <v>969</v>
      </c>
      <c r="D58" s="146">
        <v>0</v>
      </c>
      <c r="E58" s="146">
        <v>0</v>
      </c>
      <c r="F58" s="146">
        <v>0</v>
      </c>
    </row>
    <row r="59" spans="1:6" ht="33" customHeight="1">
      <c r="A59" s="43" t="s">
        <v>21</v>
      </c>
      <c r="B59" s="43"/>
      <c r="C59" s="176">
        <f>C68+C73+C182+C240+C305+C311</f>
        <v>223204.28299999997</v>
      </c>
      <c r="D59" s="176">
        <f t="shared" ref="D59:F59" si="3">D68+D73+D182+D240+D305+D311</f>
        <v>230220.6</v>
      </c>
      <c r="E59" s="176">
        <f t="shared" si="3"/>
        <v>232142.6</v>
      </c>
      <c r="F59" s="176">
        <f t="shared" si="3"/>
        <v>233223.6</v>
      </c>
    </row>
    <row r="60" spans="1:6" ht="30">
      <c r="A60" s="49" t="s">
        <v>22</v>
      </c>
      <c r="B60" s="48"/>
      <c r="C60" s="177">
        <f>C69+C183+C241+C307+C312+C74</f>
        <v>223204.283</v>
      </c>
      <c r="D60" s="177">
        <f t="shared" ref="D60:F60" si="4">D69+D183+D241+D307+D312+D74</f>
        <v>230220.6</v>
      </c>
      <c r="E60" s="177">
        <f t="shared" si="4"/>
        <v>232142.6</v>
      </c>
      <c r="F60" s="177">
        <f t="shared" si="4"/>
        <v>231295.6</v>
      </c>
    </row>
    <row r="61" spans="1:6" ht="20.25" customHeight="1">
      <c r="A61" s="50" t="s">
        <v>23</v>
      </c>
      <c r="B61" s="48"/>
      <c r="C61" s="177">
        <f>C70+C75+C184+C242+C308+C313</f>
        <v>218644.28</v>
      </c>
      <c r="D61" s="177">
        <f t="shared" ref="D61:F61" si="5">D70+D75+D184+D242+D308+D313</f>
        <v>230008.6</v>
      </c>
      <c r="E61" s="177">
        <f t="shared" si="5"/>
        <v>231930.6</v>
      </c>
      <c r="F61" s="177">
        <f t="shared" si="5"/>
        <v>233070.6</v>
      </c>
    </row>
    <row r="62" spans="1:6" ht="21.75" customHeight="1">
      <c r="A62" s="51" t="s">
        <v>24</v>
      </c>
      <c r="B62" s="48">
        <v>10</v>
      </c>
      <c r="C62" s="177">
        <f>C76+C185+C243+C309+C314+C71</f>
        <v>131833</v>
      </c>
      <c r="D62" s="177">
        <f t="shared" ref="D62:F62" si="6">D76+D185+D243+D309+D314+D71</f>
        <v>139145</v>
      </c>
      <c r="E62" s="177">
        <f t="shared" si="6"/>
        <v>139545</v>
      </c>
      <c r="F62" s="177">
        <f t="shared" si="6"/>
        <v>139645</v>
      </c>
    </row>
    <row r="63" spans="1:6" ht="21.75" customHeight="1">
      <c r="A63" s="51" t="s">
        <v>25</v>
      </c>
      <c r="B63" s="48">
        <v>20</v>
      </c>
      <c r="C63" s="177">
        <f>C77+C186+C244+C310+C315+C72</f>
        <v>86573.02</v>
      </c>
      <c r="D63" s="177">
        <f t="shared" ref="D63:F63" si="7">D77+D186+D244+D310+D315+D72</f>
        <v>90661.6</v>
      </c>
      <c r="E63" s="177">
        <f t="shared" si="7"/>
        <v>92198.6</v>
      </c>
      <c r="F63" s="177">
        <f t="shared" si="7"/>
        <v>93247.6</v>
      </c>
    </row>
    <row r="64" spans="1:6" ht="26.25" customHeight="1">
      <c r="A64" s="51" t="s">
        <v>104</v>
      </c>
      <c r="B64" s="48">
        <v>59</v>
      </c>
      <c r="C64" s="177">
        <f>C78</f>
        <v>238.26</v>
      </c>
      <c r="D64" s="177">
        <f t="shared" ref="D64:F64" si="8">D78</f>
        <v>202</v>
      </c>
      <c r="E64" s="177">
        <f t="shared" si="8"/>
        <v>187</v>
      </c>
      <c r="F64" s="177">
        <f t="shared" si="8"/>
        <v>178</v>
      </c>
    </row>
    <row r="65" spans="1:9" ht="25.5" customHeight="1">
      <c r="A65" s="51" t="s">
        <v>26</v>
      </c>
      <c r="B65" s="48"/>
      <c r="C65" s="177">
        <f>C79+C187+C245</f>
        <v>4560.0030000000006</v>
      </c>
      <c r="D65" s="177">
        <f t="shared" ref="D65:F65" si="9">D79+D187+D245</f>
        <v>212</v>
      </c>
      <c r="E65" s="177">
        <f t="shared" si="9"/>
        <v>212</v>
      </c>
      <c r="F65" s="177">
        <f t="shared" si="9"/>
        <v>153</v>
      </c>
    </row>
    <row r="66" spans="1:9" ht="24" customHeight="1">
      <c r="A66" s="51" t="s">
        <v>95</v>
      </c>
      <c r="B66" s="48" t="s">
        <v>93</v>
      </c>
      <c r="C66" s="177">
        <f>C188</f>
        <v>62</v>
      </c>
      <c r="D66" s="177">
        <f t="shared" ref="D66:F66" si="10">D188</f>
        <v>62</v>
      </c>
      <c r="E66" s="177">
        <f t="shared" si="10"/>
        <v>62</v>
      </c>
      <c r="F66" s="177">
        <f t="shared" si="10"/>
        <v>0</v>
      </c>
    </row>
    <row r="67" spans="1:9" ht="18.75" customHeight="1">
      <c r="A67" s="51" t="s">
        <v>27</v>
      </c>
      <c r="B67" s="48">
        <v>70</v>
      </c>
      <c r="C67" s="177">
        <f>C80+C189+C246</f>
        <v>4498.0030000000006</v>
      </c>
      <c r="D67" s="177">
        <f t="shared" ref="D67:F67" si="11">D80+D189+D246</f>
        <v>150</v>
      </c>
      <c r="E67" s="177">
        <f t="shared" si="11"/>
        <v>150</v>
      </c>
      <c r="F67" s="177">
        <f t="shared" si="11"/>
        <v>153</v>
      </c>
      <c r="H67"/>
      <c r="I67"/>
    </row>
    <row r="68" spans="1:9" ht="30">
      <c r="A68" s="77" t="s">
        <v>77</v>
      </c>
      <c r="B68" s="75" t="s">
        <v>58</v>
      </c>
      <c r="C68" s="78">
        <f>C69</f>
        <v>863</v>
      </c>
      <c r="D68" s="78">
        <f>D69</f>
        <v>913</v>
      </c>
      <c r="E68" s="78">
        <f>E69</f>
        <v>913</v>
      </c>
      <c r="F68" s="78">
        <f>F69</f>
        <v>913</v>
      </c>
      <c r="H68"/>
      <c r="I68"/>
    </row>
    <row r="69" spans="1:9" ht="25.5">
      <c r="A69" s="18" t="s">
        <v>22</v>
      </c>
      <c r="B69" s="5"/>
      <c r="C69" s="26">
        <f t="shared" ref="C69:F69" si="12">C70</f>
        <v>863</v>
      </c>
      <c r="D69" s="26">
        <f t="shared" si="12"/>
        <v>913</v>
      </c>
      <c r="E69" s="26">
        <f t="shared" si="12"/>
        <v>913</v>
      </c>
      <c r="F69" s="26">
        <f t="shared" si="12"/>
        <v>913</v>
      </c>
      <c r="H69"/>
      <c r="I69"/>
    </row>
    <row r="70" spans="1:9" ht="16.5" customHeight="1">
      <c r="A70" s="14" t="s">
        <v>23</v>
      </c>
      <c r="B70" s="5"/>
      <c r="C70" s="26">
        <f>C71+C72</f>
        <v>863</v>
      </c>
      <c r="D70" s="26">
        <f t="shared" ref="D70:F70" si="13">D71+D72</f>
        <v>913</v>
      </c>
      <c r="E70" s="26">
        <f t="shared" si="13"/>
        <v>913</v>
      </c>
      <c r="F70" s="26">
        <f t="shared" si="13"/>
        <v>913</v>
      </c>
      <c r="H70"/>
      <c r="I70"/>
    </row>
    <row r="71" spans="1:9" ht="16.5" customHeight="1">
      <c r="A71" s="69" t="s">
        <v>24</v>
      </c>
      <c r="B71" s="70">
        <v>10</v>
      </c>
      <c r="C71" s="71">
        <v>510</v>
      </c>
      <c r="D71" s="71">
        <v>550</v>
      </c>
      <c r="E71" s="71">
        <v>550</v>
      </c>
      <c r="F71" s="71">
        <v>550</v>
      </c>
      <c r="H71"/>
      <c r="I71"/>
    </row>
    <row r="72" spans="1:9" ht="22.5" customHeight="1">
      <c r="A72" s="40" t="s">
        <v>25</v>
      </c>
      <c r="B72" s="41">
        <v>20</v>
      </c>
      <c r="C72" s="71">
        <f>350+3</f>
        <v>353</v>
      </c>
      <c r="D72" s="94">
        <f>360+3</f>
        <v>363</v>
      </c>
      <c r="E72" s="94">
        <f>360+3</f>
        <v>363</v>
      </c>
      <c r="F72" s="94">
        <f>360+3</f>
        <v>363</v>
      </c>
      <c r="G72" s="58"/>
      <c r="H72"/>
      <c r="I72"/>
    </row>
    <row r="73" spans="1:9" ht="22.5" customHeight="1">
      <c r="A73" s="52" t="s">
        <v>28</v>
      </c>
      <c r="B73" s="53">
        <v>66.099999999999994</v>
      </c>
      <c r="C73" s="74">
        <f>C81+C158</f>
        <v>189570.13299999997</v>
      </c>
      <c r="D73" s="74">
        <f t="shared" ref="D73:F73" si="14">D81+D158</f>
        <v>195468</v>
      </c>
      <c r="E73" s="74">
        <f t="shared" si="14"/>
        <v>197261</v>
      </c>
      <c r="F73" s="74">
        <f t="shared" si="14"/>
        <v>198266</v>
      </c>
      <c r="G73" s="58"/>
      <c r="H73"/>
      <c r="I73"/>
    </row>
    <row r="74" spans="1:9" ht="28.5" customHeight="1">
      <c r="A74" s="156" t="s">
        <v>22</v>
      </c>
      <c r="B74" s="157"/>
      <c r="C74" s="158">
        <f>C75+C87</f>
        <v>189570.133</v>
      </c>
      <c r="D74" s="158">
        <f t="shared" ref="D74:F74" si="15">D75+D87</f>
        <v>195468</v>
      </c>
      <c r="E74" s="158">
        <f t="shared" si="15"/>
        <v>197261</v>
      </c>
      <c r="F74" s="158">
        <f t="shared" si="15"/>
        <v>198266</v>
      </c>
      <c r="G74" s="58"/>
      <c r="H74"/>
      <c r="I74"/>
    </row>
    <row r="75" spans="1:9" ht="22.5" customHeight="1">
      <c r="A75" s="159" t="s">
        <v>23</v>
      </c>
      <c r="B75" s="157"/>
      <c r="C75" s="158">
        <f>C83+C159</f>
        <v>186154.63</v>
      </c>
      <c r="D75" s="158">
        <f t="shared" ref="D75:F75" si="16">D83+D159</f>
        <v>195468</v>
      </c>
      <c r="E75" s="158">
        <f t="shared" si="16"/>
        <v>197261</v>
      </c>
      <c r="F75" s="158">
        <f t="shared" si="16"/>
        <v>198266</v>
      </c>
      <c r="G75" s="58"/>
      <c r="H75"/>
      <c r="I75"/>
    </row>
    <row r="76" spans="1:9" ht="22.5" customHeight="1">
      <c r="A76" s="160" t="s">
        <v>24</v>
      </c>
      <c r="B76" s="157">
        <v>10</v>
      </c>
      <c r="C76" s="158">
        <f>C84+C160</f>
        <v>116318</v>
      </c>
      <c r="D76" s="158">
        <f t="shared" ref="D76:F77" si="17">D84+D160</f>
        <v>122325</v>
      </c>
      <c r="E76" s="158">
        <f t="shared" si="17"/>
        <v>122625</v>
      </c>
      <c r="F76" s="158">
        <f t="shared" si="17"/>
        <v>122625</v>
      </c>
      <c r="G76" s="58"/>
      <c r="H76"/>
      <c r="I76"/>
    </row>
    <row r="77" spans="1:9" ht="22.5" customHeight="1">
      <c r="A77" s="160" t="s">
        <v>25</v>
      </c>
      <c r="B77" s="157">
        <v>20</v>
      </c>
      <c r="C77" s="158">
        <f>C85+C161</f>
        <v>69598.37</v>
      </c>
      <c r="D77" s="158">
        <f t="shared" si="17"/>
        <v>72941</v>
      </c>
      <c r="E77" s="158">
        <f t="shared" si="17"/>
        <v>74449</v>
      </c>
      <c r="F77" s="158">
        <f t="shared" si="17"/>
        <v>75463</v>
      </c>
      <c r="G77" s="58"/>
      <c r="H77"/>
      <c r="I77"/>
    </row>
    <row r="78" spans="1:9" ht="22.5" customHeight="1">
      <c r="A78" s="160" t="s">
        <v>98</v>
      </c>
      <c r="B78" s="157">
        <v>59</v>
      </c>
      <c r="C78" s="158">
        <f>C86</f>
        <v>238.26</v>
      </c>
      <c r="D78" s="158">
        <f t="shared" ref="D78:F78" si="18">D86</f>
        <v>202</v>
      </c>
      <c r="E78" s="158">
        <f t="shared" si="18"/>
        <v>187</v>
      </c>
      <c r="F78" s="158">
        <f t="shared" si="18"/>
        <v>178</v>
      </c>
      <c r="G78" s="58"/>
      <c r="H78"/>
      <c r="I78"/>
    </row>
    <row r="79" spans="1:9" ht="22.5" customHeight="1">
      <c r="A79" s="160" t="s">
        <v>26</v>
      </c>
      <c r="B79" s="157"/>
      <c r="C79" s="158">
        <f>C87</f>
        <v>3415.5030000000006</v>
      </c>
      <c r="D79" s="158">
        <f t="shared" ref="D79:F79" si="19">D87</f>
        <v>0</v>
      </c>
      <c r="E79" s="158">
        <f t="shared" si="19"/>
        <v>0</v>
      </c>
      <c r="F79" s="158">
        <f t="shared" si="19"/>
        <v>0</v>
      </c>
      <c r="G79" s="58"/>
      <c r="H79"/>
      <c r="I79"/>
    </row>
    <row r="80" spans="1:9" ht="22.5" customHeight="1">
      <c r="A80" s="160" t="s">
        <v>27</v>
      </c>
      <c r="B80" s="157">
        <v>70</v>
      </c>
      <c r="C80" s="158">
        <f>C88</f>
        <v>3415.5030000000006</v>
      </c>
      <c r="D80" s="158">
        <f t="shared" ref="D80:F80" si="20">D88</f>
        <v>0</v>
      </c>
      <c r="E80" s="158">
        <f t="shared" si="20"/>
        <v>0</v>
      </c>
      <c r="F80" s="158">
        <f t="shared" si="20"/>
        <v>0</v>
      </c>
      <c r="G80" s="58"/>
      <c r="H80"/>
      <c r="I80"/>
    </row>
    <row r="81" spans="1:9" ht="23.25" customHeight="1">
      <c r="A81" s="52" t="s">
        <v>70</v>
      </c>
      <c r="B81" s="53">
        <v>66.099999999999994</v>
      </c>
      <c r="C81" s="154">
        <f t="shared" ref="C81:F81" si="21">C82</f>
        <v>187540.13299999997</v>
      </c>
      <c r="D81" s="154">
        <f t="shared" si="21"/>
        <v>192948</v>
      </c>
      <c r="E81" s="154">
        <f t="shared" si="21"/>
        <v>194741</v>
      </c>
      <c r="F81" s="154">
        <f t="shared" si="21"/>
        <v>195746</v>
      </c>
      <c r="H81"/>
      <c r="I81"/>
    </row>
    <row r="82" spans="1:9" ht="30">
      <c r="A82" s="135" t="s">
        <v>22</v>
      </c>
      <c r="B82" s="136"/>
      <c r="C82" s="155">
        <f>C90+C98+C106+C113+C121+C129+C137+C145+C152</f>
        <v>187540.13299999997</v>
      </c>
      <c r="D82" s="155">
        <f t="shared" ref="D82:F82" si="22">D90+D98+D106+D113+D121+D129+D137+D145+D152</f>
        <v>192948</v>
      </c>
      <c r="E82" s="155">
        <f t="shared" si="22"/>
        <v>194741</v>
      </c>
      <c r="F82" s="155">
        <f t="shared" si="22"/>
        <v>195746</v>
      </c>
      <c r="H82"/>
      <c r="I82"/>
    </row>
    <row r="83" spans="1:9" ht="15">
      <c r="A83" s="137" t="s">
        <v>23</v>
      </c>
      <c r="B83" s="136"/>
      <c r="C83" s="155">
        <f>C91+C99+C107+C114+C122+C130+C138+C146+C153</f>
        <v>184124.63</v>
      </c>
      <c r="D83" s="155">
        <f t="shared" ref="D83:F83" si="23">D91+D99+D107+D114+D122+D130+D138+D146+D153</f>
        <v>192948</v>
      </c>
      <c r="E83" s="155">
        <f t="shared" si="23"/>
        <v>194741</v>
      </c>
      <c r="F83" s="155">
        <f t="shared" si="23"/>
        <v>195746</v>
      </c>
      <c r="H83"/>
      <c r="I83"/>
    </row>
    <row r="84" spans="1:9" ht="15">
      <c r="A84" s="138" t="s">
        <v>24</v>
      </c>
      <c r="B84" s="136">
        <v>10</v>
      </c>
      <c r="C84" s="155">
        <f>C92+C100+C108+C115+C123+C131+C139+C147+C154</f>
        <v>114550</v>
      </c>
      <c r="D84" s="155">
        <f t="shared" ref="D84:F84" si="24">D92+D100+D108+D115+D123+D131+D139+D147+D154</f>
        <v>120110</v>
      </c>
      <c r="E84" s="155">
        <f t="shared" si="24"/>
        <v>120410</v>
      </c>
      <c r="F84" s="155">
        <f t="shared" si="24"/>
        <v>120410</v>
      </c>
      <c r="H84"/>
      <c r="I84"/>
    </row>
    <row r="85" spans="1:9" ht="15">
      <c r="A85" s="138" t="s">
        <v>25</v>
      </c>
      <c r="B85" s="136">
        <v>20</v>
      </c>
      <c r="C85" s="155">
        <f>C93+C101+C109+C116+C124+C132+C140+C148+C155</f>
        <v>69336.37</v>
      </c>
      <c r="D85" s="155">
        <f t="shared" ref="D85:F85" si="25">D93+D101+D109+D116+D124+D132+D140+D148+D155</f>
        <v>72636</v>
      </c>
      <c r="E85" s="155">
        <f t="shared" si="25"/>
        <v>74144</v>
      </c>
      <c r="F85" s="155">
        <f t="shared" si="25"/>
        <v>75158</v>
      </c>
      <c r="H85"/>
      <c r="I85"/>
    </row>
    <row r="86" spans="1:9" ht="15">
      <c r="A86" s="139" t="s">
        <v>98</v>
      </c>
      <c r="B86" s="140">
        <v>59</v>
      </c>
      <c r="C86" s="155">
        <f>C94+C102+C117+C125+C133+C141</f>
        <v>238.26</v>
      </c>
      <c r="D86" s="155">
        <f t="shared" ref="D86:F86" si="26">D94+D102+D117+D125+D133+D141</f>
        <v>202</v>
      </c>
      <c r="E86" s="155">
        <f t="shared" si="26"/>
        <v>187</v>
      </c>
      <c r="F86" s="155">
        <f t="shared" si="26"/>
        <v>178</v>
      </c>
      <c r="H86"/>
      <c r="I86"/>
    </row>
    <row r="87" spans="1:9" ht="15">
      <c r="A87" s="138" t="s">
        <v>26</v>
      </c>
      <c r="B87" s="136"/>
      <c r="C87" s="155">
        <f>C95+C103+C110+C118+C126+C134+C142+C149+C156</f>
        <v>3415.5030000000006</v>
      </c>
      <c r="D87" s="155">
        <f t="shared" ref="D87:F87" si="27">D95+D103+D110+D118+D126+D134+D142+D149+D156</f>
        <v>0</v>
      </c>
      <c r="E87" s="155">
        <f t="shared" si="27"/>
        <v>0</v>
      </c>
      <c r="F87" s="155">
        <f t="shared" si="27"/>
        <v>0</v>
      </c>
      <c r="H87"/>
      <c r="I87"/>
    </row>
    <row r="88" spans="1:9" ht="15">
      <c r="A88" s="138" t="s">
        <v>27</v>
      </c>
      <c r="B88" s="136">
        <v>70</v>
      </c>
      <c r="C88" s="155">
        <f>C96+C104+C111+C119+C127+C135+C143+C150+C157</f>
        <v>3415.5030000000006</v>
      </c>
      <c r="D88" s="155">
        <f t="shared" ref="D88:F88" si="28">D96+D104+D111+D119+D127+D135+D143+D150+D157</f>
        <v>0</v>
      </c>
      <c r="E88" s="155">
        <f t="shared" si="28"/>
        <v>0</v>
      </c>
      <c r="F88" s="155">
        <f t="shared" si="28"/>
        <v>0</v>
      </c>
      <c r="H88"/>
      <c r="I88"/>
    </row>
    <row r="89" spans="1:9" ht="30.75" customHeight="1">
      <c r="A89" s="3" t="s">
        <v>52</v>
      </c>
      <c r="B89" s="28" t="s">
        <v>111</v>
      </c>
      <c r="C89" s="134">
        <f t="shared" ref="C89:F89" si="29">C90</f>
        <v>110313.04999999999</v>
      </c>
      <c r="D89" s="134">
        <f t="shared" si="29"/>
        <v>119747</v>
      </c>
      <c r="E89" s="134">
        <f t="shared" si="29"/>
        <v>120747</v>
      </c>
      <c r="F89" s="134">
        <f t="shared" si="29"/>
        <v>121747</v>
      </c>
      <c r="H89"/>
      <c r="I89"/>
    </row>
    <row r="90" spans="1:9" ht="25.5">
      <c r="A90" s="18" t="s">
        <v>22</v>
      </c>
      <c r="B90" s="13"/>
      <c r="C90" s="133">
        <f t="shared" ref="C90:F90" si="30">C91+C95</f>
        <v>110313.04999999999</v>
      </c>
      <c r="D90" s="133">
        <f t="shared" si="30"/>
        <v>119747</v>
      </c>
      <c r="E90" s="133">
        <f t="shared" si="30"/>
        <v>120747</v>
      </c>
      <c r="F90" s="133">
        <f t="shared" si="30"/>
        <v>121747</v>
      </c>
      <c r="H90"/>
      <c r="I90"/>
    </row>
    <row r="91" spans="1:9" ht="16.5" customHeight="1">
      <c r="A91" s="14" t="s">
        <v>23</v>
      </c>
      <c r="B91" s="13"/>
      <c r="C91" s="133">
        <f>C92+C93+C94</f>
        <v>109942.37</v>
      </c>
      <c r="D91" s="133">
        <f t="shared" ref="D91:F91" si="31">D92+D93+D94</f>
        <v>119747</v>
      </c>
      <c r="E91" s="133">
        <f t="shared" si="31"/>
        <v>120747</v>
      </c>
      <c r="F91" s="133">
        <f t="shared" si="31"/>
        <v>121747</v>
      </c>
      <c r="H91"/>
      <c r="I91"/>
    </row>
    <row r="92" spans="1:9" ht="18.75" customHeight="1">
      <c r="A92" s="4" t="s">
        <v>24</v>
      </c>
      <c r="B92" s="5">
        <v>10</v>
      </c>
      <c r="C92" s="132">
        <v>67500</v>
      </c>
      <c r="D92" s="86">
        <v>69675</v>
      </c>
      <c r="E92" s="86">
        <v>69675</v>
      </c>
      <c r="F92" s="86">
        <v>69675</v>
      </c>
      <c r="H92"/>
      <c r="I92"/>
    </row>
    <row r="93" spans="1:9" ht="18.75" customHeight="1">
      <c r="A93" s="4" t="s">
        <v>42</v>
      </c>
      <c r="B93" s="5">
        <v>20</v>
      </c>
      <c r="C93" s="164">
        <v>42370.68</v>
      </c>
      <c r="D93" s="132">
        <v>50000</v>
      </c>
      <c r="E93" s="132">
        <v>51000</v>
      </c>
      <c r="F93" s="132">
        <v>52000</v>
      </c>
      <c r="H93"/>
      <c r="I93"/>
    </row>
    <row r="94" spans="1:9" ht="18.75" customHeight="1">
      <c r="A94" s="4" t="s">
        <v>98</v>
      </c>
      <c r="B94" s="5">
        <v>59</v>
      </c>
      <c r="C94" s="23">
        <v>71.69</v>
      </c>
      <c r="D94" s="132">
        <v>72</v>
      </c>
      <c r="E94" s="132">
        <v>72</v>
      </c>
      <c r="F94" s="132">
        <v>72</v>
      </c>
      <c r="H94"/>
      <c r="I94"/>
    </row>
    <row r="95" spans="1:9" ht="17.25" customHeight="1">
      <c r="A95" s="4" t="s">
        <v>26</v>
      </c>
      <c r="B95" s="5"/>
      <c r="C95" s="23">
        <f t="shared" ref="C95:F95" si="32">C96</f>
        <v>370.68</v>
      </c>
      <c r="D95" s="23">
        <f t="shared" si="32"/>
        <v>0</v>
      </c>
      <c r="E95" s="23">
        <f t="shared" si="32"/>
        <v>0</v>
      </c>
      <c r="F95" s="23">
        <f t="shared" si="32"/>
        <v>0</v>
      </c>
    </row>
    <row r="96" spans="1:9" ht="19.5" customHeight="1">
      <c r="A96" s="4" t="s">
        <v>27</v>
      </c>
      <c r="B96" s="5">
        <v>70</v>
      </c>
      <c r="C96" s="23">
        <v>370.68</v>
      </c>
      <c r="D96" s="55"/>
      <c r="E96" s="55"/>
      <c r="F96" s="55"/>
    </row>
    <row r="97" spans="1:9" ht="19.5" customHeight="1">
      <c r="A97" s="2" t="s">
        <v>29</v>
      </c>
      <c r="B97" s="28" t="s">
        <v>111</v>
      </c>
      <c r="C97" s="141">
        <f t="shared" ref="C97:F97" si="33">C98</f>
        <v>29480.003000000001</v>
      </c>
      <c r="D97" s="141">
        <f t="shared" si="33"/>
        <v>26933</v>
      </c>
      <c r="E97" s="141">
        <f t="shared" si="33"/>
        <v>26926</v>
      </c>
      <c r="F97" s="141">
        <f t="shared" si="33"/>
        <v>26926</v>
      </c>
    </row>
    <row r="98" spans="1:9" ht="25.5">
      <c r="A98" s="18" t="s">
        <v>22</v>
      </c>
      <c r="B98" s="13"/>
      <c r="C98" s="142">
        <f t="shared" ref="C98:F98" si="34">C99+C103</f>
        <v>29480.003000000001</v>
      </c>
      <c r="D98" s="142">
        <f t="shared" si="34"/>
        <v>26933</v>
      </c>
      <c r="E98" s="142">
        <f t="shared" si="34"/>
        <v>26926</v>
      </c>
      <c r="F98" s="142">
        <f t="shared" si="34"/>
        <v>26926</v>
      </c>
    </row>
    <row r="99" spans="1:9" ht="18" customHeight="1">
      <c r="A99" s="14" t="s">
        <v>23</v>
      </c>
      <c r="B99" s="13"/>
      <c r="C99" s="142">
        <f>C100+C101+C102</f>
        <v>27447.95</v>
      </c>
      <c r="D99" s="142">
        <f t="shared" ref="D99:F99" si="35">D100+D101+D102</f>
        <v>26933</v>
      </c>
      <c r="E99" s="142">
        <f t="shared" si="35"/>
        <v>26926</v>
      </c>
      <c r="F99" s="142">
        <f t="shared" si="35"/>
        <v>26926</v>
      </c>
    </row>
    <row r="100" spans="1:9" ht="16.5" customHeight="1">
      <c r="A100" s="4" t="s">
        <v>24</v>
      </c>
      <c r="B100" s="5">
        <v>10</v>
      </c>
      <c r="C100" s="132">
        <v>16850</v>
      </c>
      <c r="D100" s="86">
        <v>18505</v>
      </c>
      <c r="E100" s="86">
        <v>18505</v>
      </c>
      <c r="F100" s="86">
        <v>18505</v>
      </c>
    </row>
    <row r="101" spans="1:9" ht="18" customHeight="1">
      <c r="A101" s="4" t="s">
        <v>25</v>
      </c>
      <c r="B101" s="5">
        <v>20</v>
      </c>
      <c r="C101" s="132">
        <v>10533.95</v>
      </c>
      <c r="D101" s="132">
        <v>8364</v>
      </c>
      <c r="E101" s="132">
        <v>8364</v>
      </c>
      <c r="F101" s="132">
        <v>8364</v>
      </c>
    </row>
    <row r="102" spans="1:9" ht="18" customHeight="1">
      <c r="A102" s="4" t="s">
        <v>98</v>
      </c>
      <c r="B102" s="5">
        <v>59</v>
      </c>
      <c r="C102" s="132">
        <v>64</v>
      </c>
      <c r="D102" s="132">
        <v>64</v>
      </c>
      <c r="E102" s="132">
        <v>57</v>
      </c>
      <c r="F102" s="132">
        <v>57</v>
      </c>
    </row>
    <row r="103" spans="1:9" ht="16.5" customHeight="1">
      <c r="A103" s="4" t="s">
        <v>26</v>
      </c>
      <c r="B103" s="5"/>
      <c r="C103" s="132">
        <f t="shared" ref="C103:F103" si="36">C104</f>
        <v>2032.0530000000001</v>
      </c>
      <c r="D103" s="132">
        <f t="shared" si="36"/>
        <v>0</v>
      </c>
      <c r="E103" s="132">
        <f t="shared" si="36"/>
        <v>0</v>
      </c>
      <c r="F103" s="132">
        <f t="shared" si="36"/>
        <v>0</v>
      </c>
    </row>
    <row r="104" spans="1:9" ht="19.5" customHeight="1">
      <c r="A104" s="4" t="s">
        <v>27</v>
      </c>
      <c r="B104" s="5">
        <v>70</v>
      </c>
      <c r="C104" s="132">
        <v>2032.0530000000001</v>
      </c>
      <c r="D104" s="132">
        <v>0</v>
      </c>
      <c r="E104" s="132">
        <v>0</v>
      </c>
      <c r="F104" s="132">
        <v>0</v>
      </c>
    </row>
    <row r="105" spans="1:9" ht="38.25">
      <c r="A105" s="3" t="s">
        <v>53</v>
      </c>
      <c r="B105" s="28" t="s">
        <v>111</v>
      </c>
      <c r="C105" s="141">
        <f t="shared" ref="C105:F105" si="37">C106</f>
        <v>10010.48</v>
      </c>
      <c r="D105" s="141">
        <f t="shared" si="37"/>
        <v>9034</v>
      </c>
      <c r="E105" s="141">
        <f t="shared" si="37"/>
        <v>9034</v>
      </c>
      <c r="F105" s="141">
        <f t="shared" si="37"/>
        <v>9034</v>
      </c>
      <c r="I105" s="45"/>
    </row>
    <row r="106" spans="1:9" ht="25.5">
      <c r="A106" s="18" t="s">
        <v>22</v>
      </c>
      <c r="B106" s="13"/>
      <c r="C106" s="142">
        <f t="shared" ref="C106:F106" si="38">C107+C110</f>
        <v>10010.48</v>
      </c>
      <c r="D106" s="142">
        <f t="shared" si="38"/>
        <v>9034</v>
      </c>
      <c r="E106" s="142">
        <f t="shared" si="38"/>
        <v>9034</v>
      </c>
      <c r="F106" s="142">
        <f t="shared" si="38"/>
        <v>9034</v>
      </c>
      <c r="I106" s="45"/>
    </row>
    <row r="107" spans="1:9" ht="16.5" customHeight="1">
      <c r="A107" s="14" t="s">
        <v>23</v>
      </c>
      <c r="B107" s="13"/>
      <c r="C107" s="142">
        <f t="shared" ref="C107:F107" si="39">C108+C109</f>
        <v>9806.85</v>
      </c>
      <c r="D107" s="142">
        <f t="shared" si="39"/>
        <v>9034</v>
      </c>
      <c r="E107" s="142">
        <f t="shared" si="39"/>
        <v>9034</v>
      </c>
      <c r="F107" s="142">
        <f t="shared" si="39"/>
        <v>9034</v>
      </c>
    </row>
    <row r="108" spans="1:9" ht="18" customHeight="1">
      <c r="A108" s="4" t="s">
        <v>24</v>
      </c>
      <c r="B108" s="5">
        <v>10</v>
      </c>
      <c r="C108" s="132">
        <v>7000</v>
      </c>
      <c r="D108" s="132">
        <v>7151</v>
      </c>
      <c r="E108" s="132">
        <v>7151</v>
      </c>
      <c r="F108" s="132">
        <v>7151</v>
      </c>
    </row>
    <row r="109" spans="1:9" ht="16.5" customHeight="1">
      <c r="A109" s="4" t="s">
        <v>25</v>
      </c>
      <c r="B109" s="5">
        <v>20</v>
      </c>
      <c r="C109" s="132">
        <v>2806.85</v>
      </c>
      <c r="D109" s="132">
        <v>1883</v>
      </c>
      <c r="E109" s="132">
        <v>1883</v>
      </c>
      <c r="F109" s="132">
        <v>1883</v>
      </c>
    </row>
    <row r="110" spans="1:9" ht="16.5" customHeight="1">
      <c r="A110" s="4" t="s">
        <v>26</v>
      </c>
      <c r="B110" s="5"/>
      <c r="C110" s="132">
        <f t="shared" ref="C110:F110" si="40">C111</f>
        <v>203.63</v>
      </c>
      <c r="D110" s="132">
        <f t="shared" si="40"/>
        <v>0</v>
      </c>
      <c r="E110" s="132">
        <f t="shared" si="40"/>
        <v>0</v>
      </c>
      <c r="F110" s="132">
        <f t="shared" si="40"/>
        <v>0</v>
      </c>
    </row>
    <row r="111" spans="1:9" ht="16.5" customHeight="1">
      <c r="A111" s="4" t="s">
        <v>27</v>
      </c>
      <c r="B111" s="5">
        <v>70</v>
      </c>
      <c r="C111" s="132">
        <v>203.63</v>
      </c>
      <c r="D111" s="132">
        <v>0</v>
      </c>
      <c r="E111" s="132">
        <v>0</v>
      </c>
      <c r="F111" s="132">
        <v>0</v>
      </c>
    </row>
    <row r="112" spans="1:9" ht="34.5" customHeight="1">
      <c r="A112" s="3" t="s">
        <v>54</v>
      </c>
      <c r="B112" s="28" t="s">
        <v>111</v>
      </c>
      <c r="C112" s="141">
        <f t="shared" ref="C112:F112" si="41">C113</f>
        <v>5612.83</v>
      </c>
      <c r="D112" s="141">
        <f t="shared" si="41"/>
        <v>6032</v>
      </c>
      <c r="E112" s="141">
        <f t="shared" si="41"/>
        <v>6034</v>
      </c>
      <c r="F112" s="141">
        <f t="shared" si="41"/>
        <v>6034</v>
      </c>
      <c r="H112"/>
      <c r="I112"/>
    </row>
    <row r="113" spans="1:9" ht="25.5">
      <c r="A113" s="18" t="s">
        <v>22</v>
      </c>
      <c r="B113" s="13"/>
      <c r="C113" s="142">
        <f t="shared" ref="C113:F113" si="42">C114+C118</f>
        <v>5612.83</v>
      </c>
      <c r="D113" s="142">
        <f t="shared" si="42"/>
        <v>6032</v>
      </c>
      <c r="E113" s="142">
        <f t="shared" si="42"/>
        <v>6034</v>
      </c>
      <c r="F113" s="142">
        <f t="shared" si="42"/>
        <v>6034</v>
      </c>
      <c r="H113"/>
      <c r="I113"/>
    </row>
    <row r="114" spans="1:9" ht="17.25" customHeight="1">
      <c r="A114" s="14" t="s">
        <v>23</v>
      </c>
      <c r="B114" s="13"/>
      <c r="C114" s="142">
        <f>C115+C116+C117</f>
        <v>5612.83</v>
      </c>
      <c r="D114" s="142">
        <f t="shared" ref="D114:F114" si="43">D115+D116+D117</f>
        <v>6032</v>
      </c>
      <c r="E114" s="142">
        <f t="shared" si="43"/>
        <v>6034</v>
      </c>
      <c r="F114" s="142">
        <f t="shared" si="43"/>
        <v>6034</v>
      </c>
      <c r="H114"/>
      <c r="I114"/>
    </row>
    <row r="115" spans="1:9" ht="16.5" customHeight="1">
      <c r="A115" s="4" t="s">
        <v>24</v>
      </c>
      <c r="B115" s="5">
        <v>10</v>
      </c>
      <c r="C115" s="132">
        <v>4000</v>
      </c>
      <c r="D115" s="132">
        <v>4316</v>
      </c>
      <c r="E115" s="132">
        <v>4316</v>
      </c>
      <c r="F115" s="132">
        <v>4316</v>
      </c>
      <c r="H115"/>
      <c r="I115"/>
    </row>
    <row r="116" spans="1:9" ht="18" customHeight="1">
      <c r="A116" s="4" t="s">
        <v>42</v>
      </c>
      <c r="B116" s="5">
        <v>20</v>
      </c>
      <c r="C116" s="132">
        <v>1605.46</v>
      </c>
      <c r="D116" s="132">
        <v>1708</v>
      </c>
      <c r="E116" s="132">
        <v>1710</v>
      </c>
      <c r="F116" s="132">
        <v>1710</v>
      </c>
      <c r="H116"/>
      <c r="I116"/>
    </row>
    <row r="117" spans="1:9" ht="18" customHeight="1">
      <c r="A117" s="4" t="s">
        <v>98</v>
      </c>
      <c r="B117" s="5">
        <v>59</v>
      </c>
      <c r="C117" s="132">
        <v>7.37</v>
      </c>
      <c r="D117" s="132">
        <v>8</v>
      </c>
      <c r="E117" s="132">
        <v>8</v>
      </c>
      <c r="F117" s="132">
        <v>8</v>
      </c>
      <c r="H117"/>
      <c r="I117"/>
    </row>
    <row r="118" spans="1:9" ht="17.25" customHeight="1">
      <c r="A118" s="4" t="s">
        <v>26</v>
      </c>
      <c r="B118" s="5"/>
      <c r="C118" s="132">
        <f t="shared" ref="C118:F118" si="44">C119</f>
        <v>0</v>
      </c>
      <c r="D118" s="132">
        <f t="shared" si="44"/>
        <v>0</v>
      </c>
      <c r="E118" s="132">
        <f t="shared" si="44"/>
        <v>0</v>
      </c>
      <c r="F118" s="132">
        <f t="shared" si="44"/>
        <v>0</v>
      </c>
      <c r="H118"/>
      <c r="I118"/>
    </row>
    <row r="119" spans="1:9" ht="20.25" customHeight="1">
      <c r="A119" s="4" t="s">
        <v>27</v>
      </c>
      <c r="B119" s="5">
        <v>70</v>
      </c>
      <c r="C119" s="132">
        <v>0</v>
      </c>
      <c r="D119" s="132">
        <v>0</v>
      </c>
      <c r="E119" s="132">
        <v>0</v>
      </c>
      <c r="F119" s="132">
        <v>0</v>
      </c>
      <c r="H119"/>
      <c r="I119"/>
    </row>
    <row r="120" spans="1:9" ht="48" customHeight="1">
      <c r="A120" s="3" t="s">
        <v>113</v>
      </c>
      <c r="B120" s="28" t="s">
        <v>111</v>
      </c>
      <c r="C120" s="141">
        <f t="shared" ref="C120:F120" si="45">C121</f>
        <v>5718.28</v>
      </c>
      <c r="D120" s="141">
        <f t="shared" si="45"/>
        <v>5782</v>
      </c>
      <c r="E120" s="141">
        <f t="shared" si="45"/>
        <v>6072</v>
      </c>
      <c r="F120" s="141">
        <f t="shared" si="45"/>
        <v>6072</v>
      </c>
      <c r="H120"/>
      <c r="I120"/>
    </row>
    <row r="121" spans="1:9" ht="25.5">
      <c r="A121" s="18" t="s">
        <v>22</v>
      </c>
      <c r="B121" s="13"/>
      <c r="C121" s="142">
        <f t="shared" ref="C121:F121" si="46">C122+C126</f>
        <v>5718.28</v>
      </c>
      <c r="D121" s="142">
        <f t="shared" si="46"/>
        <v>5782</v>
      </c>
      <c r="E121" s="142">
        <f t="shared" si="46"/>
        <v>6072</v>
      </c>
      <c r="F121" s="142">
        <f t="shared" si="46"/>
        <v>6072</v>
      </c>
      <c r="H121"/>
      <c r="I121"/>
    </row>
    <row r="122" spans="1:9" ht="15.75" customHeight="1">
      <c r="A122" s="14" t="s">
        <v>23</v>
      </c>
      <c r="B122" s="13"/>
      <c r="C122" s="142">
        <f>C123+C124+C125</f>
        <v>5514.57</v>
      </c>
      <c r="D122" s="142">
        <f t="shared" ref="D122:F122" si="47">D123+D124+D125</f>
        <v>5782</v>
      </c>
      <c r="E122" s="142">
        <f t="shared" si="47"/>
        <v>6072</v>
      </c>
      <c r="F122" s="142">
        <f t="shared" si="47"/>
        <v>6072</v>
      </c>
      <c r="H122"/>
      <c r="I122"/>
    </row>
    <row r="123" spans="1:9" ht="15" customHeight="1">
      <c r="A123" s="4" t="s">
        <v>24</v>
      </c>
      <c r="B123" s="5">
        <v>10</v>
      </c>
      <c r="C123" s="132">
        <v>3650</v>
      </c>
      <c r="D123" s="132">
        <v>3733</v>
      </c>
      <c r="E123" s="132">
        <v>3733</v>
      </c>
      <c r="F123" s="132">
        <v>3733</v>
      </c>
      <c r="H123"/>
      <c r="I123"/>
    </row>
    <row r="124" spans="1:9" ht="17.25" customHeight="1">
      <c r="A124" s="4" t="s">
        <v>25</v>
      </c>
      <c r="B124" s="5">
        <v>20</v>
      </c>
      <c r="C124" s="132">
        <v>1839.57</v>
      </c>
      <c r="D124" s="132">
        <v>2032</v>
      </c>
      <c r="E124" s="132">
        <v>2330</v>
      </c>
      <c r="F124" s="132">
        <v>2339</v>
      </c>
      <c r="H124"/>
      <c r="I124"/>
    </row>
    <row r="125" spans="1:9" ht="17.25" customHeight="1">
      <c r="A125" s="4" t="s">
        <v>98</v>
      </c>
      <c r="B125" s="5">
        <v>59</v>
      </c>
      <c r="C125" s="132">
        <v>25</v>
      </c>
      <c r="D125" s="132">
        <v>17</v>
      </c>
      <c r="E125" s="132">
        <v>9</v>
      </c>
      <c r="F125" s="132">
        <v>0</v>
      </c>
      <c r="H125"/>
      <c r="I125"/>
    </row>
    <row r="126" spans="1:9" ht="18.75" customHeight="1">
      <c r="A126" s="4" t="s">
        <v>26</v>
      </c>
      <c r="B126" s="5"/>
      <c r="C126" s="132">
        <f t="shared" ref="C126:F126" si="48">C127</f>
        <v>203.71</v>
      </c>
      <c r="D126" s="132">
        <f t="shared" si="48"/>
        <v>0</v>
      </c>
      <c r="E126" s="132">
        <f t="shared" si="48"/>
        <v>0</v>
      </c>
      <c r="F126" s="132">
        <f t="shared" si="48"/>
        <v>0</v>
      </c>
      <c r="H126"/>
      <c r="I126"/>
    </row>
    <row r="127" spans="1:9" ht="17.25" customHeight="1">
      <c r="A127" s="4" t="s">
        <v>27</v>
      </c>
      <c r="B127" s="5">
        <v>70</v>
      </c>
      <c r="C127" s="132">
        <v>203.71</v>
      </c>
      <c r="D127" s="132">
        <v>0</v>
      </c>
      <c r="E127" s="132">
        <v>0</v>
      </c>
      <c r="F127" s="132">
        <v>0</v>
      </c>
      <c r="H127"/>
      <c r="I127"/>
    </row>
    <row r="128" spans="1:9" ht="33" customHeight="1">
      <c r="A128" s="3" t="s">
        <v>55</v>
      </c>
      <c r="B128" s="28" t="s">
        <v>111</v>
      </c>
      <c r="C128" s="141">
        <f t="shared" ref="C128:F128" si="49">C129</f>
        <v>9196.2800000000007</v>
      </c>
      <c r="D128" s="141">
        <f t="shared" si="49"/>
        <v>9018</v>
      </c>
      <c r="E128" s="141">
        <f t="shared" si="49"/>
        <v>9118</v>
      </c>
      <c r="F128" s="141">
        <f t="shared" si="49"/>
        <v>9118</v>
      </c>
      <c r="H128"/>
      <c r="I128"/>
    </row>
    <row r="129" spans="1:9" ht="27.75" customHeight="1">
      <c r="A129" s="18" t="s">
        <v>22</v>
      </c>
      <c r="B129" s="13"/>
      <c r="C129" s="153">
        <f t="shared" ref="C129:F129" si="50">C130+C134</f>
        <v>9196.2800000000007</v>
      </c>
      <c r="D129" s="153">
        <f t="shared" si="50"/>
        <v>9018</v>
      </c>
      <c r="E129" s="153">
        <f t="shared" si="50"/>
        <v>9118</v>
      </c>
      <c r="F129" s="153">
        <f t="shared" si="50"/>
        <v>9118</v>
      </c>
      <c r="H129"/>
      <c r="I129"/>
    </row>
    <row r="130" spans="1:9" ht="19.5" customHeight="1">
      <c r="A130" s="14" t="s">
        <v>23</v>
      </c>
      <c r="B130" s="13"/>
      <c r="C130" s="153">
        <f>C131+C132+C133</f>
        <v>8963.880000000001</v>
      </c>
      <c r="D130" s="153">
        <f t="shared" ref="D130:F130" si="51">D131+D132+D133</f>
        <v>9018</v>
      </c>
      <c r="E130" s="153">
        <f t="shared" si="51"/>
        <v>9118</v>
      </c>
      <c r="F130" s="153">
        <f t="shared" si="51"/>
        <v>9118</v>
      </c>
    </row>
    <row r="131" spans="1:9" ht="19.5" customHeight="1">
      <c r="A131" s="4" t="s">
        <v>24</v>
      </c>
      <c r="B131" s="5">
        <v>10</v>
      </c>
      <c r="C131" s="132">
        <v>5550</v>
      </c>
      <c r="D131" s="132">
        <v>5777</v>
      </c>
      <c r="E131" s="143">
        <v>5777</v>
      </c>
      <c r="F131" s="132">
        <v>5777</v>
      </c>
    </row>
    <row r="132" spans="1:9" ht="16.5" customHeight="1">
      <c r="A132" s="4" t="s">
        <v>25</v>
      </c>
      <c r="B132" s="5">
        <v>20</v>
      </c>
      <c r="C132" s="132">
        <v>3373.68</v>
      </c>
      <c r="D132" s="132">
        <v>3200</v>
      </c>
      <c r="E132" s="132">
        <v>3300</v>
      </c>
      <c r="F132" s="132">
        <v>3300</v>
      </c>
    </row>
    <row r="133" spans="1:9" ht="16.5" customHeight="1">
      <c r="A133" s="4" t="s">
        <v>98</v>
      </c>
      <c r="B133" s="5">
        <v>59</v>
      </c>
      <c r="C133" s="132">
        <v>40.200000000000003</v>
      </c>
      <c r="D133" s="132">
        <v>41</v>
      </c>
      <c r="E133" s="132">
        <v>41</v>
      </c>
      <c r="F133" s="132">
        <v>41</v>
      </c>
    </row>
    <row r="134" spans="1:9" ht="16.5" customHeight="1">
      <c r="A134" s="4" t="s">
        <v>26</v>
      </c>
      <c r="B134" s="5"/>
      <c r="C134" s="132">
        <f t="shared" ref="C134:F134" si="52">C135</f>
        <v>232.4</v>
      </c>
      <c r="D134" s="132">
        <f t="shared" si="52"/>
        <v>0</v>
      </c>
      <c r="E134" s="132">
        <f t="shared" si="52"/>
        <v>0</v>
      </c>
      <c r="F134" s="132">
        <f t="shared" si="52"/>
        <v>0</v>
      </c>
    </row>
    <row r="135" spans="1:9" ht="15.75" customHeight="1">
      <c r="A135" s="4" t="s">
        <v>27</v>
      </c>
      <c r="B135" s="5">
        <v>70</v>
      </c>
      <c r="C135" s="132">
        <v>232.4</v>
      </c>
      <c r="D135" s="132">
        <v>0</v>
      </c>
      <c r="E135" s="132">
        <v>0</v>
      </c>
      <c r="F135" s="132">
        <v>0</v>
      </c>
    </row>
    <row r="136" spans="1:9" ht="31.5" customHeight="1">
      <c r="A136" s="3" t="s">
        <v>30</v>
      </c>
      <c r="B136" s="28" t="s">
        <v>111</v>
      </c>
      <c r="C136" s="141">
        <f t="shared" ref="C136:F136" si="53">C137</f>
        <v>7415.96</v>
      </c>
      <c r="D136" s="141">
        <f t="shared" si="53"/>
        <v>5785</v>
      </c>
      <c r="E136" s="141">
        <f t="shared" si="53"/>
        <v>5790</v>
      </c>
      <c r="F136" s="141">
        <f t="shared" si="53"/>
        <v>5795</v>
      </c>
      <c r="I136" s="45"/>
    </row>
    <row r="137" spans="1:9" ht="25.5">
      <c r="A137" s="18" t="s">
        <v>22</v>
      </c>
      <c r="B137" s="13"/>
      <c r="C137" s="153">
        <f t="shared" ref="C137:F137" si="54">C138+C142</f>
        <v>7415.96</v>
      </c>
      <c r="D137" s="153">
        <f t="shared" si="54"/>
        <v>5785</v>
      </c>
      <c r="E137" s="153">
        <f t="shared" si="54"/>
        <v>5790</v>
      </c>
      <c r="F137" s="153">
        <f t="shared" si="54"/>
        <v>5795</v>
      </c>
    </row>
    <row r="138" spans="1:9" ht="18" customHeight="1">
      <c r="A138" s="14" t="s">
        <v>23</v>
      </c>
      <c r="B138" s="13"/>
      <c r="C138" s="153">
        <f>C139+C140+C141</f>
        <v>7232.93</v>
      </c>
      <c r="D138" s="153">
        <f t="shared" ref="D138:F138" si="55">D139+D140+D141</f>
        <v>5785</v>
      </c>
      <c r="E138" s="153">
        <f t="shared" si="55"/>
        <v>5790</v>
      </c>
      <c r="F138" s="153">
        <f t="shared" si="55"/>
        <v>5795</v>
      </c>
    </row>
    <row r="139" spans="1:9" ht="16.5" customHeight="1">
      <c r="A139" s="4" t="s">
        <v>24</v>
      </c>
      <c r="B139" s="5">
        <v>10</v>
      </c>
      <c r="C139" s="132">
        <v>3500</v>
      </c>
      <c r="D139" s="132">
        <v>3753</v>
      </c>
      <c r="E139" s="132">
        <v>3753</v>
      </c>
      <c r="F139" s="132">
        <v>3753</v>
      </c>
    </row>
    <row r="140" spans="1:9" ht="15.75" customHeight="1">
      <c r="A140" s="4" t="s">
        <v>25</v>
      </c>
      <c r="B140" s="5">
        <v>20</v>
      </c>
      <c r="C140" s="132">
        <v>3702.93</v>
      </c>
      <c r="D140" s="132">
        <v>2032</v>
      </c>
      <c r="E140" s="132">
        <v>2037</v>
      </c>
      <c r="F140" s="132">
        <v>2042</v>
      </c>
    </row>
    <row r="141" spans="1:9" ht="15.75" customHeight="1">
      <c r="A141" s="4" t="s">
        <v>98</v>
      </c>
      <c r="B141" s="5">
        <v>59</v>
      </c>
      <c r="C141" s="132">
        <v>30</v>
      </c>
      <c r="D141" s="132">
        <v>0</v>
      </c>
      <c r="E141" s="132">
        <v>0</v>
      </c>
      <c r="F141" s="132">
        <v>0</v>
      </c>
    </row>
    <row r="142" spans="1:9" ht="16.5" customHeight="1">
      <c r="A142" s="4" t="s">
        <v>26</v>
      </c>
      <c r="B142" s="5"/>
      <c r="C142" s="132">
        <f t="shared" ref="C142:F142" si="56">C143</f>
        <v>183.03</v>
      </c>
      <c r="D142" s="132">
        <f t="shared" si="56"/>
        <v>0</v>
      </c>
      <c r="E142" s="132">
        <f t="shared" si="56"/>
        <v>0</v>
      </c>
      <c r="F142" s="132">
        <f t="shared" si="56"/>
        <v>0</v>
      </c>
    </row>
    <row r="143" spans="1:9" ht="15.75" customHeight="1">
      <c r="A143" s="4" t="s">
        <v>27</v>
      </c>
      <c r="B143" s="5">
        <v>70</v>
      </c>
      <c r="C143" s="132">
        <v>183.03</v>
      </c>
      <c r="D143" s="132">
        <v>0</v>
      </c>
      <c r="E143" s="132">
        <v>0</v>
      </c>
      <c r="F143" s="132">
        <v>0</v>
      </c>
    </row>
    <row r="144" spans="1:9" ht="27.75" customHeight="1">
      <c r="A144" s="3" t="s">
        <v>56</v>
      </c>
      <c r="B144" s="28" t="s">
        <v>111</v>
      </c>
      <c r="C144" s="147">
        <f t="shared" ref="C144:F144" si="57">C145</f>
        <v>7806</v>
      </c>
      <c r="D144" s="134">
        <f t="shared" si="57"/>
        <v>8800</v>
      </c>
      <c r="E144" s="134">
        <f t="shared" si="57"/>
        <v>9000</v>
      </c>
      <c r="F144" s="134">
        <f t="shared" si="57"/>
        <v>9000</v>
      </c>
    </row>
    <row r="145" spans="1:9" ht="25.5">
      <c r="A145" s="18" t="s">
        <v>22</v>
      </c>
      <c r="B145" s="13"/>
      <c r="C145" s="151">
        <f t="shared" ref="C145:F145" si="58">C146+C149</f>
        <v>7806</v>
      </c>
      <c r="D145" s="152">
        <f t="shared" si="58"/>
        <v>8800</v>
      </c>
      <c r="E145" s="152">
        <f t="shared" si="58"/>
        <v>9000</v>
      </c>
      <c r="F145" s="152">
        <f t="shared" si="58"/>
        <v>9000</v>
      </c>
    </row>
    <row r="146" spans="1:9" ht="17.25" customHeight="1">
      <c r="A146" s="14" t="s">
        <v>23</v>
      </c>
      <c r="B146" s="13"/>
      <c r="C146" s="151">
        <f t="shared" ref="C146:F146" si="59">C147+C148</f>
        <v>7716</v>
      </c>
      <c r="D146" s="152">
        <f t="shared" si="59"/>
        <v>8800</v>
      </c>
      <c r="E146" s="152">
        <f t="shared" si="59"/>
        <v>9000</v>
      </c>
      <c r="F146" s="152">
        <f t="shared" si="59"/>
        <v>9000</v>
      </c>
    </row>
    <row r="147" spans="1:9" ht="17.25" customHeight="1">
      <c r="A147" s="4" t="s">
        <v>24</v>
      </c>
      <c r="B147" s="5">
        <v>10</v>
      </c>
      <c r="C147" s="146">
        <v>5700</v>
      </c>
      <c r="D147" s="132">
        <v>6200</v>
      </c>
      <c r="E147" s="132">
        <v>6300</v>
      </c>
      <c r="F147" s="132">
        <v>6300</v>
      </c>
    </row>
    <row r="148" spans="1:9" ht="15.75" customHeight="1">
      <c r="A148" s="40" t="s">
        <v>25</v>
      </c>
      <c r="B148" s="41">
        <v>20</v>
      </c>
      <c r="C148" s="148">
        <v>2016</v>
      </c>
      <c r="D148" s="149">
        <v>2600</v>
      </c>
      <c r="E148" s="149">
        <v>2700</v>
      </c>
      <c r="F148" s="149">
        <v>2700</v>
      </c>
      <c r="H148"/>
      <c r="I148"/>
    </row>
    <row r="149" spans="1:9" ht="16.5" customHeight="1">
      <c r="A149" s="4" t="s">
        <v>26</v>
      </c>
      <c r="B149" s="5"/>
      <c r="C149" s="148">
        <f t="shared" ref="C149:F149" si="60">C150</f>
        <v>90</v>
      </c>
      <c r="D149" s="149">
        <f t="shared" si="60"/>
        <v>0</v>
      </c>
      <c r="E149" s="149">
        <f t="shared" si="60"/>
        <v>0</v>
      </c>
      <c r="F149" s="149">
        <f t="shared" si="60"/>
        <v>0</v>
      </c>
      <c r="H149"/>
      <c r="I149"/>
    </row>
    <row r="150" spans="1:9" ht="19.5" customHeight="1">
      <c r="A150" s="4" t="s">
        <v>27</v>
      </c>
      <c r="B150" s="5">
        <v>70</v>
      </c>
      <c r="C150" s="148">
        <v>90</v>
      </c>
      <c r="D150" s="149">
        <v>0</v>
      </c>
      <c r="E150" s="149">
        <v>0</v>
      </c>
      <c r="F150" s="149">
        <v>0</v>
      </c>
      <c r="H150"/>
      <c r="I150"/>
    </row>
    <row r="151" spans="1:9" ht="30" customHeight="1">
      <c r="A151" s="42" t="s">
        <v>60</v>
      </c>
      <c r="B151" s="150" t="s">
        <v>111</v>
      </c>
      <c r="C151" s="144">
        <f t="shared" ref="C151:F151" si="61">C152</f>
        <v>1987.25</v>
      </c>
      <c r="D151" s="145">
        <f t="shared" si="61"/>
        <v>1817</v>
      </c>
      <c r="E151" s="145">
        <f t="shared" si="61"/>
        <v>2020</v>
      </c>
      <c r="F151" s="145">
        <f t="shared" si="61"/>
        <v>2020</v>
      </c>
      <c r="H151"/>
      <c r="I151"/>
    </row>
    <row r="152" spans="1:9" ht="25.5">
      <c r="A152" s="18" t="s">
        <v>22</v>
      </c>
      <c r="B152" s="5"/>
      <c r="C152" s="146">
        <f t="shared" ref="C152:F152" si="62">C153+C156</f>
        <v>1987.25</v>
      </c>
      <c r="D152" s="132">
        <f t="shared" si="62"/>
        <v>1817</v>
      </c>
      <c r="E152" s="132">
        <f t="shared" si="62"/>
        <v>2020</v>
      </c>
      <c r="F152" s="132">
        <f t="shared" si="62"/>
        <v>2020</v>
      </c>
      <c r="H152"/>
      <c r="I152"/>
    </row>
    <row r="153" spans="1:9" ht="18.75" customHeight="1">
      <c r="A153" s="14" t="s">
        <v>23</v>
      </c>
      <c r="B153" s="5"/>
      <c r="C153" s="146">
        <f t="shared" ref="C153:F153" si="63">C154+C155</f>
        <v>1887.25</v>
      </c>
      <c r="D153" s="132">
        <f t="shared" si="63"/>
        <v>1817</v>
      </c>
      <c r="E153" s="132">
        <f t="shared" si="63"/>
        <v>2020</v>
      </c>
      <c r="F153" s="132">
        <f t="shared" si="63"/>
        <v>2020</v>
      </c>
      <c r="H153"/>
      <c r="I153"/>
    </row>
    <row r="154" spans="1:9" ht="18.75" customHeight="1">
      <c r="A154" s="4" t="s">
        <v>24</v>
      </c>
      <c r="B154" s="5">
        <v>10</v>
      </c>
      <c r="C154" s="146">
        <v>800</v>
      </c>
      <c r="D154" s="132">
        <v>1000</v>
      </c>
      <c r="E154" s="132">
        <v>1200</v>
      </c>
      <c r="F154" s="132">
        <v>1200</v>
      </c>
      <c r="H154"/>
      <c r="I154"/>
    </row>
    <row r="155" spans="1:9" ht="15.75" customHeight="1">
      <c r="A155" s="4" t="s">
        <v>25</v>
      </c>
      <c r="B155" s="5">
        <v>20</v>
      </c>
      <c r="C155" s="146">
        <v>1087.25</v>
      </c>
      <c r="D155" s="132">
        <v>817</v>
      </c>
      <c r="E155" s="132">
        <v>820</v>
      </c>
      <c r="F155" s="132">
        <v>820</v>
      </c>
      <c r="H155"/>
      <c r="I155"/>
    </row>
    <row r="156" spans="1:9" ht="17.25" customHeight="1">
      <c r="A156" s="4" t="s">
        <v>26</v>
      </c>
      <c r="B156" s="5"/>
      <c r="C156" s="146">
        <f t="shared" ref="C156:F156" si="64">C157</f>
        <v>100</v>
      </c>
      <c r="D156" s="132">
        <f t="shared" si="64"/>
        <v>0</v>
      </c>
      <c r="E156" s="132">
        <f t="shared" si="64"/>
        <v>0</v>
      </c>
      <c r="F156" s="132">
        <f t="shared" si="64"/>
        <v>0</v>
      </c>
      <c r="H156"/>
      <c r="I156"/>
    </row>
    <row r="157" spans="1:9" ht="18.75" customHeight="1">
      <c r="A157" s="4" t="s">
        <v>27</v>
      </c>
      <c r="B157" s="5">
        <v>70</v>
      </c>
      <c r="C157" s="146">
        <v>100</v>
      </c>
      <c r="D157" s="132">
        <v>0</v>
      </c>
      <c r="E157" s="132">
        <v>0</v>
      </c>
      <c r="F157" s="132">
        <v>0</v>
      </c>
      <c r="H157"/>
      <c r="I157"/>
    </row>
    <row r="158" spans="1:9" ht="27" customHeight="1">
      <c r="A158" s="79" t="s">
        <v>34</v>
      </c>
      <c r="B158" s="80">
        <v>66.099999999999994</v>
      </c>
      <c r="C158" s="166">
        <f t="shared" ref="C158:F161" si="65">C162+C166+C170+C174+C178</f>
        <v>2030</v>
      </c>
      <c r="D158" s="166">
        <f t="shared" si="65"/>
        <v>2520</v>
      </c>
      <c r="E158" s="166">
        <f t="shared" si="65"/>
        <v>2520</v>
      </c>
      <c r="F158" s="166">
        <f t="shared" si="65"/>
        <v>2520</v>
      </c>
      <c r="H158"/>
      <c r="I158"/>
    </row>
    <row r="159" spans="1:9" ht="19.5" customHeight="1">
      <c r="A159" s="107" t="s">
        <v>23</v>
      </c>
      <c r="B159" s="76"/>
      <c r="C159" s="166">
        <f t="shared" si="65"/>
        <v>2030</v>
      </c>
      <c r="D159" s="166">
        <f t="shared" si="65"/>
        <v>2520</v>
      </c>
      <c r="E159" s="166">
        <f t="shared" si="65"/>
        <v>2520</v>
      </c>
      <c r="F159" s="166">
        <f t="shared" si="65"/>
        <v>2520</v>
      </c>
      <c r="H159"/>
      <c r="I159"/>
    </row>
    <row r="160" spans="1:9" ht="19.5" customHeight="1">
      <c r="A160" s="84" t="s">
        <v>24</v>
      </c>
      <c r="B160" s="76">
        <v>10</v>
      </c>
      <c r="C160" s="166">
        <f t="shared" si="65"/>
        <v>1768</v>
      </c>
      <c r="D160" s="166">
        <f t="shared" si="65"/>
        <v>2215</v>
      </c>
      <c r="E160" s="166">
        <f t="shared" si="65"/>
        <v>2215</v>
      </c>
      <c r="F160" s="166">
        <f t="shared" si="65"/>
        <v>2215</v>
      </c>
      <c r="H160"/>
      <c r="I160"/>
    </row>
    <row r="161" spans="1:9" ht="22.5" customHeight="1">
      <c r="A161" s="84" t="s">
        <v>25</v>
      </c>
      <c r="B161" s="76">
        <v>20</v>
      </c>
      <c r="C161" s="166">
        <f t="shared" si="65"/>
        <v>262</v>
      </c>
      <c r="D161" s="166">
        <f t="shared" si="65"/>
        <v>305</v>
      </c>
      <c r="E161" s="166">
        <f t="shared" si="65"/>
        <v>305</v>
      </c>
      <c r="F161" s="166">
        <f t="shared" si="65"/>
        <v>305</v>
      </c>
      <c r="H161"/>
      <c r="I161"/>
    </row>
    <row r="162" spans="1:9" ht="28.5" customHeight="1">
      <c r="A162" s="3" t="s">
        <v>78</v>
      </c>
      <c r="B162" s="72">
        <v>66.099999999999994</v>
      </c>
      <c r="C162" s="73">
        <f>C163</f>
        <v>483</v>
      </c>
      <c r="D162" s="73">
        <f t="shared" ref="D162:F162" si="66">D163</f>
        <v>490</v>
      </c>
      <c r="E162" s="73">
        <f t="shared" si="66"/>
        <v>490</v>
      </c>
      <c r="F162" s="73">
        <f t="shared" si="66"/>
        <v>490</v>
      </c>
      <c r="H162"/>
      <c r="I162"/>
    </row>
    <row r="163" spans="1:9" ht="24" customHeight="1">
      <c r="A163" s="14" t="s">
        <v>23</v>
      </c>
      <c r="B163" s="5"/>
      <c r="C163" s="27">
        <f>C164+C165</f>
        <v>483</v>
      </c>
      <c r="D163" s="27">
        <f t="shared" ref="D163:F163" si="67">D164+D165</f>
        <v>490</v>
      </c>
      <c r="E163" s="27">
        <f t="shared" si="67"/>
        <v>490</v>
      </c>
      <c r="F163" s="27">
        <f t="shared" si="67"/>
        <v>490</v>
      </c>
      <c r="H163"/>
      <c r="I163"/>
    </row>
    <row r="164" spans="1:9" ht="21" customHeight="1">
      <c r="A164" s="4" t="s">
        <v>24</v>
      </c>
      <c r="B164" s="5">
        <v>10</v>
      </c>
      <c r="C164" s="27">
        <v>468</v>
      </c>
      <c r="D164" s="163">
        <v>475</v>
      </c>
      <c r="E164" s="163">
        <v>475</v>
      </c>
      <c r="F164" s="163">
        <v>475</v>
      </c>
      <c r="H164"/>
      <c r="I164"/>
    </row>
    <row r="165" spans="1:9" ht="21" customHeight="1">
      <c r="A165" s="4" t="s">
        <v>25</v>
      </c>
      <c r="B165" s="5">
        <v>20</v>
      </c>
      <c r="C165" s="27">
        <v>15</v>
      </c>
      <c r="D165" s="163">
        <v>15</v>
      </c>
      <c r="E165" s="163">
        <v>15</v>
      </c>
      <c r="F165" s="163">
        <v>15</v>
      </c>
      <c r="H165"/>
      <c r="I165"/>
    </row>
    <row r="166" spans="1:9" ht="27.75" customHeight="1">
      <c r="A166" s="3" t="s">
        <v>79</v>
      </c>
      <c r="B166" s="72">
        <v>66.099999999999994</v>
      </c>
      <c r="C166" s="73">
        <f>C167</f>
        <v>192</v>
      </c>
      <c r="D166" s="73">
        <f t="shared" ref="D166:F166" si="68">D167</f>
        <v>205</v>
      </c>
      <c r="E166" s="73">
        <f t="shared" si="68"/>
        <v>205</v>
      </c>
      <c r="F166" s="73">
        <f t="shared" si="68"/>
        <v>205</v>
      </c>
      <c r="H166"/>
      <c r="I166"/>
    </row>
    <row r="167" spans="1:9" ht="20.25" customHeight="1">
      <c r="A167" s="14" t="s">
        <v>23</v>
      </c>
      <c r="B167" s="5"/>
      <c r="C167" s="27">
        <f>C168+C169</f>
        <v>192</v>
      </c>
      <c r="D167" s="27">
        <f t="shared" ref="D167:F167" si="69">D168+D169</f>
        <v>205</v>
      </c>
      <c r="E167" s="27">
        <f t="shared" si="69"/>
        <v>205</v>
      </c>
      <c r="F167" s="27">
        <f t="shared" si="69"/>
        <v>205</v>
      </c>
      <c r="H167"/>
      <c r="I167"/>
    </row>
    <row r="168" spans="1:9" ht="19.5" customHeight="1">
      <c r="A168" s="4" t="s">
        <v>24</v>
      </c>
      <c r="B168" s="5">
        <v>10</v>
      </c>
      <c r="C168" s="27">
        <v>150</v>
      </c>
      <c r="D168" s="163">
        <v>160</v>
      </c>
      <c r="E168" s="163">
        <v>160</v>
      </c>
      <c r="F168" s="163">
        <v>160</v>
      </c>
      <c r="H168"/>
      <c r="I168"/>
    </row>
    <row r="169" spans="1:9" ht="20.25" customHeight="1">
      <c r="A169" s="4" t="s">
        <v>25</v>
      </c>
      <c r="B169" s="5">
        <v>20</v>
      </c>
      <c r="C169" s="27">
        <v>42</v>
      </c>
      <c r="D169" s="163">
        <v>45</v>
      </c>
      <c r="E169" s="163">
        <v>45</v>
      </c>
      <c r="F169" s="163">
        <v>45</v>
      </c>
      <c r="H169"/>
      <c r="I169"/>
    </row>
    <row r="170" spans="1:9" ht="29.25" customHeight="1">
      <c r="A170" s="3" t="s">
        <v>80</v>
      </c>
      <c r="B170" s="72">
        <v>66.099999999999994</v>
      </c>
      <c r="C170" s="165">
        <f>C171</f>
        <v>1050</v>
      </c>
      <c r="D170" s="165">
        <f t="shared" ref="D170:F170" si="70">D171</f>
        <v>1150</v>
      </c>
      <c r="E170" s="165">
        <f t="shared" si="70"/>
        <v>1150</v>
      </c>
      <c r="F170" s="165">
        <f t="shared" si="70"/>
        <v>1150</v>
      </c>
      <c r="H170"/>
      <c r="I170"/>
    </row>
    <row r="171" spans="1:9" ht="18.75" customHeight="1">
      <c r="A171" s="14" t="s">
        <v>23</v>
      </c>
      <c r="B171" s="5"/>
      <c r="C171" s="146">
        <f>C172+C173</f>
        <v>1050</v>
      </c>
      <c r="D171" s="146">
        <f t="shared" ref="D171:F171" si="71">D172+D173</f>
        <v>1150</v>
      </c>
      <c r="E171" s="146">
        <f t="shared" si="71"/>
        <v>1150</v>
      </c>
      <c r="F171" s="146">
        <f t="shared" si="71"/>
        <v>1150</v>
      </c>
      <c r="H171"/>
      <c r="I171"/>
    </row>
    <row r="172" spans="1:9" ht="19.5" customHeight="1">
      <c r="A172" s="4" t="s">
        <v>24</v>
      </c>
      <c r="B172" s="5">
        <v>10</v>
      </c>
      <c r="C172" s="146">
        <v>900</v>
      </c>
      <c r="D172" s="164">
        <v>1000</v>
      </c>
      <c r="E172" s="164">
        <v>1000</v>
      </c>
      <c r="F172" s="164">
        <v>1000</v>
      </c>
      <c r="H172"/>
      <c r="I172"/>
    </row>
    <row r="173" spans="1:9" ht="24.75" customHeight="1">
      <c r="A173" s="4" t="s">
        <v>25</v>
      </c>
      <c r="B173" s="5">
        <v>20</v>
      </c>
      <c r="C173" s="146">
        <v>150</v>
      </c>
      <c r="D173" s="164">
        <v>150</v>
      </c>
      <c r="E173" s="164">
        <v>150</v>
      </c>
      <c r="F173" s="164">
        <v>150</v>
      </c>
      <c r="H173"/>
      <c r="I173"/>
    </row>
    <row r="174" spans="1:9" ht="27.75" customHeight="1">
      <c r="A174" s="3" t="s">
        <v>86</v>
      </c>
      <c r="B174" s="72">
        <v>66.099999999999994</v>
      </c>
      <c r="C174" s="73">
        <f>C175</f>
        <v>180</v>
      </c>
      <c r="D174" s="73">
        <f t="shared" ref="D174:F174" si="72">D175</f>
        <v>350</v>
      </c>
      <c r="E174" s="73">
        <f t="shared" si="72"/>
        <v>350</v>
      </c>
      <c r="F174" s="73">
        <f t="shared" si="72"/>
        <v>350</v>
      </c>
      <c r="H174"/>
      <c r="I174"/>
    </row>
    <row r="175" spans="1:9" ht="24.75" customHeight="1">
      <c r="A175" s="14" t="s">
        <v>23</v>
      </c>
      <c r="B175" s="5"/>
      <c r="C175" s="27">
        <f>C176+C177</f>
        <v>180</v>
      </c>
      <c r="D175" s="27">
        <f t="shared" ref="D175:F175" si="73">D176+D177</f>
        <v>350</v>
      </c>
      <c r="E175" s="27">
        <f t="shared" si="73"/>
        <v>350</v>
      </c>
      <c r="F175" s="27">
        <f t="shared" si="73"/>
        <v>350</v>
      </c>
      <c r="H175"/>
      <c r="I175"/>
    </row>
    <row r="176" spans="1:9" ht="24.75" customHeight="1">
      <c r="A176" s="4" t="s">
        <v>24</v>
      </c>
      <c r="B176" s="5">
        <v>10</v>
      </c>
      <c r="C176" s="27">
        <v>150</v>
      </c>
      <c r="D176" s="164">
        <v>290</v>
      </c>
      <c r="E176" s="164">
        <v>290</v>
      </c>
      <c r="F176" s="164">
        <v>290</v>
      </c>
      <c r="H176"/>
      <c r="I176"/>
    </row>
    <row r="177" spans="1:9" ht="24.75" customHeight="1">
      <c r="A177" s="4" t="s">
        <v>25</v>
      </c>
      <c r="B177" s="5">
        <v>20</v>
      </c>
      <c r="C177" s="27">
        <v>30</v>
      </c>
      <c r="D177" s="164">
        <v>60</v>
      </c>
      <c r="E177" s="164">
        <v>60</v>
      </c>
      <c r="F177" s="164">
        <v>60</v>
      </c>
      <c r="H177"/>
      <c r="I177"/>
    </row>
    <row r="178" spans="1:9" ht="32.25" customHeight="1">
      <c r="A178" s="3" t="s">
        <v>87</v>
      </c>
      <c r="B178" s="72">
        <v>66.099999999999994</v>
      </c>
      <c r="C178" s="73">
        <f>C179</f>
        <v>125</v>
      </c>
      <c r="D178" s="73">
        <f t="shared" ref="D178:F178" si="74">D179</f>
        <v>325</v>
      </c>
      <c r="E178" s="73">
        <f t="shared" si="74"/>
        <v>325</v>
      </c>
      <c r="F178" s="73">
        <f t="shared" si="74"/>
        <v>325</v>
      </c>
      <c r="H178"/>
      <c r="I178"/>
    </row>
    <row r="179" spans="1:9" ht="24.75" customHeight="1">
      <c r="A179" s="14" t="s">
        <v>23</v>
      </c>
      <c r="B179" s="5"/>
      <c r="C179" s="27">
        <f>C180+C181</f>
        <v>125</v>
      </c>
      <c r="D179" s="27">
        <f t="shared" ref="D179:F179" si="75">D180+D181</f>
        <v>325</v>
      </c>
      <c r="E179" s="27">
        <f t="shared" si="75"/>
        <v>325</v>
      </c>
      <c r="F179" s="27">
        <f t="shared" si="75"/>
        <v>325</v>
      </c>
      <c r="H179"/>
      <c r="I179"/>
    </row>
    <row r="180" spans="1:9" ht="24.75" customHeight="1">
      <c r="A180" s="4" t="s">
        <v>24</v>
      </c>
      <c r="B180" s="5">
        <v>10</v>
      </c>
      <c r="C180" s="27">
        <v>100</v>
      </c>
      <c r="D180" s="164">
        <v>290</v>
      </c>
      <c r="E180" s="164">
        <v>290</v>
      </c>
      <c r="F180" s="164">
        <v>290</v>
      </c>
      <c r="H180"/>
      <c r="I180"/>
    </row>
    <row r="181" spans="1:9" ht="24.75" customHeight="1">
      <c r="A181" s="4" t="s">
        <v>25</v>
      </c>
      <c r="B181" s="5">
        <v>20</v>
      </c>
      <c r="C181" s="27">
        <v>25</v>
      </c>
      <c r="D181" s="164">
        <v>35</v>
      </c>
      <c r="E181" s="164">
        <v>35</v>
      </c>
      <c r="F181" s="164">
        <v>35</v>
      </c>
      <c r="H181"/>
      <c r="I181"/>
    </row>
    <row r="182" spans="1:9" ht="21.75" customHeight="1">
      <c r="A182" s="119" t="s">
        <v>31</v>
      </c>
      <c r="B182" s="101" t="s">
        <v>32</v>
      </c>
      <c r="C182" s="102">
        <f t="shared" ref="C182:F183" si="76">C190+C200+C207+C214+C221+C226+C233</f>
        <v>21051.599999999999</v>
      </c>
      <c r="D182" s="102">
        <f t="shared" si="76"/>
        <v>21065.599999999999</v>
      </c>
      <c r="E182" s="102">
        <f t="shared" si="76"/>
        <v>21065.599999999999</v>
      </c>
      <c r="F182" s="102">
        <f t="shared" si="76"/>
        <v>21003.599999999999</v>
      </c>
      <c r="H182"/>
      <c r="I182"/>
    </row>
    <row r="183" spans="1:9" ht="30">
      <c r="A183" s="120" t="s">
        <v>22</v>
      </c>
      <c r="B183" s="101"/>
      <c r="C183" s="102">
        <f t="shared" si="76"/>
        <v>21051.599999999999</v>
      </c>
      <c r="D183" s="102">
        <f t="shared" si="76"/>
        <v>21065.599999999999</v>
      </c>
      <c r="E183" s="102">
        <f t="shared" si="76"/>
        <v>21065.599999999999</v>
      </c>
      <c r="F183" s="102">
        <f t="shared" si="76"/>
        <v>21003.599999999999</v>
      </c>
      <c r="H183"/>
      <c r="I183"/>
    </row>
    <row r="184" spans="1:9" ht="15">
      <c r="A184" s="121" t="s">
        <v>23</v>
      </c>
      <c r="B184" s="101"/>
      <c r="C184" s="102">
        <f>C192+C202+C209+C216+C223+C228+C235</f>
        <v>20395.599999999999</v>
      </c>
      <c r="D184" s="102">
        <f t="shared" ref="D184:F186" si="77">D192+D202+D209+D216+D223+D228+D235</f>
        <v>21003.599999999999</v>
      </c>
      <c r="E184" s="102">
        <f t="shared" si="77"/>
        <v>21003.599999999999</v>
      </c>
      <c r="F184" s="102">
        <f t="shared" si="77"/>
        <v>21000.6</v>
      </c>
      <c r="H184"/>
      <c r="I184"/>
    </row>
    <row r="185" spans="1:9" ht="15">
      <c r="A185" s="122" t="s">
        <v>24</v>
      </c>
      <c r="B185" s="123">
        <v>10</v>
      </c>
      <c r="C185" s="102">
        <f>C193+C203+C210+C217+C224+C229+C236</f>
        <v>9060</v>
      </c>
      <c r="D185" s="102">
        <f t="shared" si="77"/>
        <v>9230</v>
      </c>
      <c r="E185" s="102">
        <f t="shared" si="77"/>
        <v>9230</v>
      </c>
      <c r="F185" s="102">
        <f t="shared" si="77"/>
        <v>9230</v>
      </c>
      <c r="H185"/>
      <c r="I185"/>
    </row>
    <row r="186" spans="1:9" ht="15">
      <c r="A186" s="124" t="s">
        <v>25</v>
      </c>
      <c r="B186" s="101">
        <v>20</v>
      </c>
      <c r="C186" s="102">
        <f>C194+C204+C211+C218+C225+C230+C237</f>
        <v>11335.6</v>
      </c>
      <c r="D186" s="102">
        <f t="shared" si="77"/>
        <v>11773.6</v>
      </c>
      <c r="E186" s="102">
        <f t="shared" si="77"/>
        <v>11773.6</v>
      </c>
      <c r="F186" s="102">
        <f t="shared" si="77"/>
        <v>11770.6</v>
      </c>
      <c r="H186"/>
      <c r="I186"/>
    </row>
    <row r="187" spans="1:9" ht="15">
      <c r="A187" s="124" t="s">
        <v>26</v>
      </c>
      <c r="B187" s="101"/>
      <c r="C187" s="102">
        <f>C195+C212+C219+C238+C231+C205</f>
        <v>656</v>
      </c>
      <c r="D187" s="102">
        <f t="shared" ref="D187:F187" si="78">D195+D212+D219+D238+D231</f>
        <v>62</v>
      </c>
      <c r="E187" s="102">
        <f t="shared" si="78"/>
        <v>62</v>
      </c>
      <c r="F187" s="102">
        <f t="shared" si="78"/>
        <v>3</v>
      </c>
      <c r="H187"/>
      <c r="I187"/>
    </row>
    <row r="188" spans="1:9" ht="15">
      <c r="A188" s="124" t="s">
        <v>95</v>
      </c>
      <c r="B188" s="101" t="s">
        <v>93</v>
      </c>
      <c r="C188" s="102">
        <f>C198</f>
        <v>62</v>
      </c>
      <c r="D188" s="102">
        <f t="shared" ref="D188:F188" si="79">D198</f>
        <v>62</v>
      </c>
      <c r="E188" s="102">
        <f t="shared" si="79"/>
        <v>62</v>
      </c>
      <c r="F188" s="102">
        <f t="shared" si="79"/>
        <v>0</v>
      </c>
      <c r="H188"/>
      <c r="I188"/>
    </row>
    <row r="189" spans="1:9" ht="15">
      <c r="A189" s="124" t="s">
        <v>27</v>
      </c>
      <c r="B189" s="101">
        <v>70</v>
      </c>
      <c r="C189" s="102">
        <f>C199+C213+C220+C239+C232+C206</f>
        <v>594</v>
      </c>
      <c r="D189" s="102">
        <f t="shared" ref="D189:F189" si="80">D199+D213+D220+D239+D232</f>
        <v>0</v>
      </c>
      <c r="E189" s="102">
        <f t="shared" si="80"/>
        <v>0</v>
      </c>
      <c r="F189" s="102">
        <f t="shared" si="80"/>
        <v>3</v>
      </c>
      <c r="H189"/>
      <c r="I189"/>
    </row>
    <row r="190" spans="1:9" ht="33" customHeight="1">
      <c r="A190" s="3" t="s">
        <v>71</v>
      </c>
      <c r="B190" s="28" t="s">
        <v>32</v>
      </c>
      <c r="C190" s="29">
        <f t="shared" ref="C190:F190" si="81">C191</f>
        <v>2855</v>
      </c>
      <c r="D190" s="29">
        <f t="shared" si="81"/>
        <v>2942</v>
      </c>
      <c r="E190" s="29">
        <f t="shared" si="81"/>
        <v>2942</v>
      </c>
      <c r="F190" s="29">
        <f t="shared" si="81"/>
        <v>2880</v>
      </c>
      <c r="H190"/>
      <c r="I190"/>
    </row>
    <row r="191" spans="1:9" ht="31.5" customHeight="1">
      <c r="A191" s="18" t="s">
        <v>22</v>
      </c>
      <c r="B191" s="13"/>
      <c r="C191" s="26">
        <f t="shared" ref="C191:F191" si="82">C192+C195</f>
        <v>2855</v>
      </c>
      <c r="D191" s="26">
        <f t="shared" si="82"/>
        <v>2942</v>
      </c>
      <c r="E191" s="26">
        <f t="shared" si="82"/>
        <v>2942</v>
      </c>
      <c r="F191" s="26">
        <f t="shared" si="82"/>
        <v>2880</v>
      </c>
      <c r="H191"/>
      <c r="I191"/>
    </row>
    <row r="192" spans="1:9" ht="18" customHeight="1">
      <c r="A192" s="127" t="s">
        <v>23</v>
      </c>
      <c r="B192" s="13"/>
      <c r="C192" s="26">
        <f>C193+C194</f>
        <v>2783</v>
      </c>
      <c r="D192" s="26">
        <f t="shared" ref="D192:F192" si="83">D193+D194</f>
        <v>2880</v>
      </c>
      <c r="E192" s="26">
        <f t="shared" si="83"/>
        <v>2880</v>
      </c>
      <c r="F192" s="26">
        <f t="shared" si="83"/>
        <v>2877</v>
      </c>
      <c r="H192"/>
      <c r="I192"/>
    </row>
    <row r="193" spans="1:9" ht="16.5" customHeight="1">
      <c r="A193" s="4" t="s">
        <v>24</v>
      </c>
      <c r="B193" s="5">
        <v>10</v>
      </c>
      <c r="C193" s="81">
        <v>1600</v>
      </c>
      <c r="D193" s="81">
        <v>1630</v>
      </c>
      <c r="E193" s="81">
        <v>1630</v>
      </c>
      <c r="F193" s="81">
        <v>1630</v>
      </c>
      <c r="H193"/>
      <c r="I193"/>
    </row>
    <row r="194" spans="1:9" ht="18.75" customHeight="1">
      <c r="A194" s="4" t="s">
        <v>25</v>
      </c>
      <c r="B194" s="5">
        <v>20</v>
      </c>
      <c r="C194" s="23">
        <f>1150+33</f>
        <v>1183</v>
      </c>
      <c r="D194" s="90">
        <f>1200+50</f>
        <v>1250</v>
      </c>
      <c r="E194" s="90">
        <f>1200+50</f>
        <v>1250</v>
      </c>
      <c r="F194" s="90">
        <f>1200+47</f>
        <v>1247</v>
      </c>
      <c r="H194"/>
      <c r="I194"/>
    </row>
    <row r="195" spans="1:9" ht="17.25" customHeight="1">
      <c r="A195" s="125" t="s">
        <v>26</v>
      </c>
      <c r="B195" s="5"/>
      <c r="C195" s="25">
        <f>C199+C198</f>
        <v>72</v>
      </c>
      <c r="D195" s="25">
        <f t="shared" ref="D195:F195" si="84">D199+D198</f>
        <v>62</v>
      </c>
      <c r="E195" s="25">
        <f t="shared" si="84"/>
        <v>62</v>
      </c>
      <c r="F195" s="25">
        <f t="shared" si="84"/>
        <v>3</v>
      </c>
      <c r="H195"/>
      <c r="I195"/>
    </row>
    <row r="196" spans="1:9" ht="17.25" customHeight="1">
      <c r="A196" s="1" t="s">
        <v>96</v>
      </c>
      <c r="B196" s="5"/>
      <c r="C196" s="25">
        <v>62</v>
      </c>
      <c r="D196" s="25">
        <v>62</v>
      </c>
      <c r="E196" s="25">
        <v>62</v>
      </c>
      <c r="F196" s="25"/>
      <c r="H196"/>
      <c r="I196"/>
    </row>
    <row r="197" spans="1:9" ht="19.5" customHeight="1">
      <c r="A197" s="24" t="s">
        <v>94</v>
      </c>
      <c r="B197" s="5">
        <v>56.16</v>
      </c>
      <c r="C197" s="25">
        <v>62</v>
      </c>
      <c r="D197" s="25">
        <v>62</v>
      </c>
      <c r="E197" s="25">
        <v>62</v>
      </c>
      <c r="F197" s="25"/>
      <c r="H197"/>
      <c r="I197"/>
    </row>
    <row r="198" spans="1:9" ht="17.25" customHeight="1">
      <c r="A198" s="4" t="s">
        <v>95</v>
      </c>
      <c r="B198" s="5" t="s">
        <v>93</v>
      </c>
      <c r="C198" s="23">
        <v>62</v>
      </c>
      <c r="D198" s="23">
        <v>62</v>
      </c>
      <c r="E198" s="23">
        <v>62</v>
      </c>
      <c r="F198" s="25"/>
      <c r="H198"/>
      <c r="I198"/>
    </row>
    <row r="199" spans="1:9" ht="18.75" customHeight="1">
      <c r="A199" s="4" t="s">
        <v>27</v>
      </c>
      <c r="B199" s="5">
        <v>70</v>
      </c>
      <c r="C199" s="23">
        <v>10</v>
      </c>
      <c r="D199" s="55"/>
      <c r="E199" s="55"/>
      <c r="F199" s="163">
        <v>3</v>
      </c>
      <c r="H199"/>
      <c r="I199"/>
    </row>
    <row r="200" spans="1:9" ht="21" customHeight="1">
      <c r="A200" s="2" t="s">
        <v>72</v>
      </c>
      <c r="B200" s="28" t="s">
        <v>32</v>
      </c>
      <c r="C200" s="30">
        <f t="shared" ref="C200:F200" si="85">C201</f>
        <v>3425</v>
      </c>
      <c r="D200" s="30">
        <f t="shared" si="85"/>
        <v>3325</v>
      </c>
      <c r="E200" s="30">
        <f t="shared" si="85"/>
        <v>3325</v>
      </c>
      <c r="F200" s="30">
        <f t="shared" si="85"/>
        <v>3325</v>
      </c>
      <c r="H200"/>
      <c r="I200"/>
    </row>
    <row r="201" spans="1:9" ht="30" customHeight="1">
      <c r="A201" s="18" t="s">
        <v>22</v>
      </c>
      <c r="B201" s="13"/>
      <c r="C201" s="31">
        <f>C202+C205</f>
        <v>3425</v>
      </c>
      <c r="D201" s="31">
        <f t="shared" ref="D201:F201" si="86">D202+D205</f>
        <v>3325</v>
      </c>
      <c r="E201" s="31">
        <f t="shared" si="86"/>
        <v>3325</v>
      </c>
      <c r="F201" s="31">
        <f t="shared" si="86"/>
        <v>3325</v>
      </c>
      <c r="H201"/>
      <c r="I201"/>
    </row>
    <row r="202" spans="1:9" ht="17.25" customHeight="1">
      <c r="A202" s="127" t="s">
        <v>23</v>
      </c>
      <c r="B202" s="13"/>
      <c r="C202" s="31">
        <f>C203+C204</f>
        <v>3262</v>
      </c>
      <c r="D202" s="31">
        <f t="shared" ref="D202:F202" si="87">D203+D204</f>
        <v>3325</v>
      </c>
      <c r="E202" s="31">
        <f t="shared" si="87"/>
        <v>3325</v>
      </c>
      <c r="F202" s="31">
        <f t="shared" si="87"/>
        <v>3325</v>
      </c>
      <c r="H202"/>
      <c r="I202"/>
    </row>
    <row r="203" spans="1:9" ht="17.25" customHeight="1">
      <c r="A203" s="4" t="s">
        <v>24</v>
      </c>
      <c r="B203" s="5">
        <v>10</v>
      </c>
      <c r="C203" s="82">
        <v>1450</v>
      </c>
      <c r="D203" s="82">
        <v>1450</v>
      </c>
      <c r="E203" s="82">
        <v>1450</v>
      </c>
      <c r="F203" s="82">
        <v>1450</v>
      </c>
      <c r="H203"/>
      <c r="I203"/>
    </row>
    <row r="204" spans="1:9" ht="19.5" customHeight="1">
      <c r="A204" s="4" t="s">
        <v>25</v>
      </c>
      <c r="B204" s="5">
        <v>20</v>
      </c>
      <c r="C204" s="23">
        <f>1500+375-63</f>
        <v>1812</v>
      </c>
      <c r="D204" s="91">
        <f>1500+375</f>
        <v>1875</v>
      </c>
      <c r="E204" s="91">
        <f>1500+375</f>
        <v>1875</v>
      </c>
      <c r="F204" s="91">
        <f>1500+375</f>
        <v>1875</v>
      </c>
      <c r="H204"/>
      <c r="I204"/>
    </row>
    <row r="205" spans="1:9" ht="19.5" customHeight="1">
      <c r="A205" s="125" t="s">
        <v>26</v>
      </c>
      <c r="B205" s="5"/>
      <c r="C205" s="25">
        <f>C206</f>
        <v>163</v>
      </c>
      <c r="D205" s="91"/>
      <c r="E205" s="91"/>
      <c r="F205" s="91"/>
      <c r="H205"/>
      <c r="I205"/>
    </row>
    <row r="206" spans="1:9" ht="19.5" customHeight="1">
      <c r="A206" s="4" t="s">
        <v>27</v>
      </c>
      <c r="B206" s="5">
        <v>70</v>
      </c>
      <c r="C206" s="23">
        <f>63+100</f>
        <v>163</v>
      </c>
      <c r="D206" s="91"/>
      <c r="E206" s="91"/>
      <c r="F206" s="91"/>
      <c r="H206"/>
      <c r="I206"/>
    </row>
    <row r="207" spans="1:9" ht="28.5" customHeight="1">
      <c r="A207" s="3" t="s">
        <v>47</v>
      </c>
      <c r="B207" s="28" t="s">
        <v>32</v>
      </c>
      <c r="C207" s="30">
        <f t="shared" ref="C207:F207" si="88">C208</f>
        <v>4900</v>
      </c>
      <c r="D207" s="30">
        <f t="shared" si="88"/>
        <v>4800</v>
      </c>
      <c r="E207" s="30">
        <f t="shared" si="88"/>
        <v>4800</v>
      </c>
      <c r="F207" s="30">
        <f t="shared" si="88"/>
        <v>4800</v>
      </c>
      <c r="H207"/>
      <c r="I207"/>
    </row>
    <row r="208" spans="1:9" ht="30" customHeight="1">
      <c r="A208" s="18" t="s">
        <v>22</v>
      </c>
      <c r="B208" s="13"/>
      <c r="C208" s="31">
        <f>C209+C212</f>
        <v>4900</v>
      </c>
      <c r="D208" s="31">
        <f t="shared" ref="D208:F208" si="89">D209+D212</f>
        <v>4800</v>
      </c>
      <c r="E208" s="31">
        <f t="shared" si="89"/>
        <v>4800</v>
      </c>
      <c r="F208" s="31">
        <f t="shared" si="89"/>
        <v>4800</v>
      </c>
      <c r="H208"/>
      <c r="I208"/>
    </row>
    <row r="209" spans="1:9" ht="17.25" customHeight="1">
      <c r="A209" s="127" t="s">
        <v>23</v>
      </c>
      <c r="B209" s="13"/>
      <c r="C209" s="31">
        <f>C210+C211</f>
        <v>4800</v>
      </c>
      <c r="D209" s="31">
        <f t="shared" ref="D209:F209" si="90">D210+D211</f>
        <v>4800</v>
      </c>
      <c r="E209" s="31">
        <f t="shared" si="90"/>
        <v>4800</v>
      </c>
      <c r="F209" s="31">
        <f t="shared" si="90"/>
        <v>4800</v>
      </c>
      <c r="H209"/>
      <c r="I209"/>
    </row>
    <row r="210" spans="1:9" ht="17.25" customHeight="1">
      <c r="A210" s="4" t="s">
        <v>24</v>
      </c>
      <c r="B210" s="5">
        <v>10</v>
      </c>
      <c r="C210" s="82">
        <v>2000</v>
      </c>
      <c r="D210" s="82">
        <v>2000</v>
      </c>
      <c r="E210" s="82">
        <v>2000</v>
      </c>
      <c r="F210" s="82">
        <v>2000</v>
      </c>
      <c r="H210"/>
      <c r="I210"/>
    </row>
    <row r="211" spans="1:9" ht="17.25" customHeight="1">
      <c r="A211" s="4" t="s">
        <v>25</v>
      </c>
      <c r="B211" s="5">
        <v>20</v>
      </c>
      <c r="C211" s="23">
        <f>2700+100</f>
        <v>2800</v>
      </c>
      <c r="D211" s="91">
        <f>2700+100</f>
        <v>2800</v>
      </c>
      <c r="E211" s="91">
        <f>2700+100</f>
        <v>2800</v>
      </c>
      <c r="F211" s="91">
        <f>2700+100</f>
        <v>2800</v>
      </c>
      <c r="H211"/>
      <c r="I211"/>
    </row>
    <row r="212" spans="1:9" s="54" customFormat="1" ht="18.75" customHeight="1">
      <c r="A212" s="125" t="s">
        <v>26</v>
      </c>
      <c r="B212" s="1"/>
      <c r="C212" s="25">
        <f>C213</f>
        <v>100</v>
      </c>
      <c r="D212" s="126"/>
      <c r="E212" s="126"/>
      <c r="F212" s="126"/>
    </row>
    <row r="213" spans="1:9" ht="18" customHeight="1">
      <c r="A213" s="4" t="s">
        <v>27</v>
      </c>
      <c r="B213" s="5">
        <v>70</v>
      </c>
      <c r="C213" s="23">
        <v>100</v>
      </c>
      <c r="D213" s="91"/>
      <c r="E213" s="91"/>
      <c r="F213" s="91"/>
      <c r="H213"/>
      <c r="I213"/>
    </row>
    <row r="214" spans="1:9" ht="27.75" customHeight="1">
      <c r="A214" s="3" t="s">
        <v>51</v>
      </c>
      <c r="B214" s="28" t="s">
        <v>32</v>
      </c>
      <c r="C214" s="30">
        <f t="shared" ref="C214:F214" si="91">C215</f>
        <v>5319</v>
      </c>
      <c r="D214" s="30">
        <f t="shared" si="91"/>
        <v>5219</v>
      </c>
      <c r="E214" s="30">
        <f t="shared" si="91"/>
        <v>5219</v>
      </c>
      <c r="F214" s="30">
        <f t="shared" si="91"/>
        <v>5219</v>
      </c>
      <c r="H214"/>
      <c r="I214"/>
    </row>
    <row r="215" spans="1:9" ht="31.5" customHeight="1">
      <c r="A215" s="18" t="s">
        <v>22</v>
      </c>
      <c r="B215" s="13"/>
      <c r="C215" s="31">
        <f>C216+C219</f>
        <v>5319</v>
      </c>
      <c r="D215" s="31">
        <f t="shared" ref="D215:F215" si="92">D216+D219</f>
        <v>5219</v>
      </c>
      <c r="E215" s="31">
        <f t="shared" si="92"/>
        <v>5219</v>
      </c>
      <c r="F215" s="31">
        <f t="shared" si="92"/>
        <v>5219</v>
      </c>
      <c r="H215"/>
      <c r="I215"/>
    </row>
    <row r="216" spans="1:9" ht="21" customHeight="1">
      <c r="A216" s="14" t="s">
        <v>23</v>
      </c>
      <c r="B216" s="13"/>
      <c r="C216" s="31">
        <f>C217+C218</f>
        <v>5019</v>
      </c>
      <c r="D216" s="31">
        <f t="shared" ref="D216:F216" si="93">D217+D218</f>
        <v>5219</v>
      </c>
      <c r="E216" s="31">
        <f t="shared" si="93"/>
        <v>5219</v>
      </c>
      <c r="F216" s="31">
        <f t="shared" si="93"/>
        <v>5219</v>
      </c>
      <c r="H216"/>
      <c r="I216"/>
    </row>
    <row r="217" spans="1:9" ht="21" customHeight="1">
      <c r="A217" s="4" t="s">
        <v>24</v>
      </c>
      <c r="B217" s="5">
        <v>10</v>
      </c>
      <c r="C217" s="82">
        <v>2500</v>
      </c>
      <c r="D217" s="82">
        <v>2500</v>
      </c>
      <c r="E217" s="82">
        <v>2500</v>
      </c>
      <c r="F217" s="82">
        <v>2500</v>
      </c>
      <c r="H217"/>
      <c r="I217"/>
    </row>
    <row r="218" spans="1:9" ht="19.5" customHeight="1">
      <c r="A218" s="4" t="s">
        <v>25</v>
      </c>
      <c r="B218" s="5">
        <v>20</v>
      </c>
      <c r="C218" s="23">
        <f>2100+419</f>
        <v>2519</v>
      </c>
      <c r="D218" s="91">
        <f>2300+419</f>
        <v>2719</v>
      </c>
      <c r="E218" s="91">
        <f>2300+419</f>
        <v>2719</v>
      </c>
      <c r="F218" s="91">
        <f>2300+419</f>
        <v>2719</v>
      </c>
      <c r="H218"/>
      <c r="I218"/>
    </row>
    <row r="219" spans="1:9" ht="19.5" customHeight="1">
      <c r="A219" s="125" t="s">
        <v>26</v>
      </c>
      <c r="B219" s="1"/>
      <c r="C219" s="25">
        <f>C220</f>
        <v>300</v>
      </c>
      <c r="D219" s="91"/>
      <c r="E219" s="91"/>
      <c r="F219" s="91"/>
      <c r="H219"/>
      <c r="I219"/>
    </row>
    <row r="220" spans="1:9" ht="19.5" customHeight="1">
      <c r="A220" s="4" t="s">
        <v>27</v>
      </c>
      <c r="B220" s="5">
        <v>70</v>
      </c>
      <c r="C220" s="23">
        <v>300</v>
      </c>
      <c r="D220" s="91"/>
      <c r="E220" s="91"/>
      <c r="F220" s="91"/>
      <c r="H220"/>
      <c r="I220"/>
    </row>
    <row r="221" spans="1:9" s="63" customFormat="1" ht="28.5" customHeight="1">
      <c r="A221" s="60" t="s">
        <v>48</v>
      </c>
      <c r="B221" s="28" t="s">
        <v>32</v>
      </c>
      <c r="C221" s="68">
        <f t="shared" ref="C221:F222" si="94">C222</f>
        <v>1420</v>
      </c>
      <c r="D221" s="68">
        <f t="shared" si="94"/>
        <v>1470</v>
      </c>
      <c r="E221" s="68">
        <f t="shared" si="94"/>
        <v>1470</v>
      </c>
      <c r="F221" s="68">
        <f t="shared" si="94"/>
        <v>1470</v>
      </c>
    </row>
    <row r="222" spans="1:9" s="63" customFormat="1" ht="30.75" customHeight="1">
      <c r="A222" s="64" t="s">
        <v>22</v>
      </c>
      <c r="B222" s="61"/>
      <c r="C222" s="62">
        <f t="shared" si="94"/>
        <v>1420</v>
      </c>
      <c r="D222" s="62">
        <f t="shared" si="94"/>
        <v>1470</v>
      </c>
      <c r="E222" s="62">
        <f t="shared" si="94"/>
        <v>1470</v>
      </c>
      <c r="F222" s="62">
        <f t="shared" si="94"/>
        <v>1470</v>
      </c>
    </row>
    <row r="223" spans="1:9" s="63" customFormat="1" ht="18.75" customHeight="1">
      <c r="A223" s="65" t="s">
        <v>23</v>
      </c>
      <c r="B223" s="61"/>
      <c r="C223" s="62">
        <f>C224+C225</f>
        <v>1420</v>
      </c>
      <c r="D223" s="62">
        <f t="shared" ref="D223:F223" si="95">D224+D225</f>
        <v>1470</v>
      </c>
      <c r="E223" s="62">
        <f t="shared" si="95"/>
        <v>1470</v>
      </c>
      <c r="F223" s="62">
        <f t="shared" si="95"/>
        <v>1470</v>
      </c>
    </row>
    <row r="224" spans="1:9" s="63" customFormat="1" ht="18.75" customHeight="1">
      <c r="A224" s="4" t="s">
        <v>24</v>
      </c>
      <c r="B224" s="5">
        <v>10</v>
      </c>
      <c r="C224" s="83">
        <v>500</v>
      </c>
      <c r="D224" s="83">
        <v>550</v>
      </c>
      <c r="E224" s="83">
        <v>550</v>
      </c>
      <c r="F224" s="83">
        <v>550</v>
      </c>
    </row>
    <row r="225" spans="1:9" s="63" customFormat="1" ht="20.25" customHeight="1">
      <c r="A225" s="66" t="s">
        <v>25</v>
      </c>
      <c r="B225" s="61">
        <v>20</v>
      </c>
      <c r="C225" s="67">
        <f>500+420</f>
        <v>920</v>
      </c>
      <c r="D225" s="93">
        <f>500+420</f>
        <v>920</v>
      </c>
      <c r="E225" s="93">
        <f>500+420</f>
        <v>920</v>
      </c>
      <c r="F225" s="93">
        <f>500+420</f>
        <v>920</v>
      </c>
    </row>
    <row r="226" spans="1:9" ht="45" customHeight="1">
      <c r="A226" s="3" t="s">
        <v>49</v>
      </c>
      <c r="B226" s="28" t="s">
        <v>32</v>
      </c>
      <c r="C226" s="30">
        <f t="shared" ref="C226:F226" si="96">C227</f>
        <v>1906.6</v>
      </c>
      <c r="D226" s="30">
        <f t="shared" si="96"/>
        <v>1946.6</v>
      </c>
      <c r="E226" s="30">
        <f t="shared" si="96"/>
        <v>1946.6</v>
      </c>
      <c r="F226" s="30">
        <f t="shared" si="96"/>
        <v>1946.6</v>
      </c>
      <c r="H226"/>
      <c r="I226"/>
    </row>
    <row r="227" spans="1:9" ht="30.75" customHeight="1">
      <c r="A227" s="18" t="s">
        <v>22</v>
      </c>
      <c r="B227" s="13"/>
      <c r="C227" s="31">
        <f>C228+C231</f>
        <v>1906.6</v>
      </c>
      <c r="D227" s="31">
        <f t="shared" ref="D227:F227" si="97">D228+D231</f>
        <v>1946.6</v>
      </c>
      <c r="E227" s="31">
        <f t="shared" si="97"/>
        <v>1946.6</v>
      </c>
      <c r="F227" s="31">
        <f t="shared" si="97"/>
        <v>1946.6</v>
      </c>
      <c r="H227"/>
      <c r="I227"/>
    </row>
    <row r="228" spans="1:9" ht="18.75" customHeight="1">
      <c r="A228" s="14" t="s">
        <v>23</v>
      </c>
      <c r="B228" s="13"/>
      <c r="C228" s="31">
        <f>C229+C230</f>
        <v>1898.6</v>
      </c>
      <c r="D228" s="31">
        <f t="shared" ref="D228:F228" si="98">D229+D230</f>
        <v>1946.6</v>
      </c>
      <c r="E228" s="31">
        <f t="shared" si="98"/>
        <v>1946.6</v>
      </c>
      <c r="F228" s="31">
        <f t="shared" si="98"/>
        <v>1946.6</v>
      </c>
      <c r="H228"/>
      <c r="I228"/>
    </row>
    <row r="229" spans="1:9" ht="18.75" customHeight="1">
      <c r="A229" s="4" t="s">
        <v>24</v>
      </c>
      <c r="B229" s="5">
        <v>10</v>
      </c>
      <c r="C229" s="82">
        <v>810</v>
      </c>
      <c r="D229" s="82">
        <v>850</v>
      </c>
      <c r="E229" s="82">
        <v>850</v>
      </c>
      <c r="F229" s="82">
        <v>850</v>
      </c>
      <c r="H229"/>
      <c r="I229"/>
    </row>
    <row r="230" spans="1:9" ht="21" customHeight="1">
      <c r="A230" s="4" t="s">
        <v>25</v>
      </c>
      <c r="B230" s="5">
        <v>20</v>
      </c>
      <c r="C230" s="23">
        <f>1000+96.6-8</f>
        <v>1088.5999999999999</v>
      </c>
      <c r="D230" s="91">
        <f>1000+96.6</f>
        <v>1096.5999999999999</v>
      </c>
      <c r="E230" s="91">
        <f>1000+96.6</f>
        <v>1096.5999999999999</v>
      </c>
      <c r="F230" s="91">
        <f>1000+96.6</f>
        <v>1096.5999999999999</v>
      </c>
      <c r="H230"/>
      <c r="I230"/>
    </row>
    <row r="231" spans="1:9" ht="21" customHeight="1">
      <c r="A231" s="125" t="s">
        <v>26</v>
      </c>
      <c r="B231" s="1"/>
      <c r="C231" s="25">
        <f>C232</f>
        <v>8</v>
      </c>
      <c r="D231" s="91"/>
      <c r="E231" s="91"/>
      <c r="F231" s="91"/>
      <c r="H231"/>
      <c r="I231"/>
    </row>
    <row r="232" spans="1:9" ht="21" customHeight="1">
      <c r="A232" s="4" t="s">
        <v>27</v>
      </c>
      <c r="B232" s="5">
        <v>70</v>
      </c>
      <c r="C232" s="23">
        <v>8</v>
      </c>
      <c r="D232" s="91"/>
      <c r="E232" s="91"/>
      <c r="F232" s="91"/>
      <c r="H232"/>
      <c r="I232"/>
    </row>
    <row r="233" spans="1:9" ht="27" customHeight="1">
      <c r="A233" s="3" t="s">
        <v>50</v>
      </c>
      <c r="B233" s="28" t="s">
        <v>32</v>
      </c>
      <c r="C233" s="30">
        <f t="shared" ref="C233:F233" si="99">C234</f>
        <v>1226</v>
      </c>
      <c r="D233" s="30">
        <f t="shared" si="99"/>
        <v>1363</v>
      </c>
      <c r="E233" s="30">
        <f t="shared" si="99"/>
        <v>1363</v>
      </c>
      <c r="F233" s="30">
        <f t="shared" si="99"/>
        <v>1363</v>
      </c>
      <c r="H233"/>
      <c r="I233"/>
    </row>
    <row r="234" spans="1:9" ht="31.5" customHeight="1">
      <c r="A234" s="18" t="s">
        <v>22</v>
      </c>
      <c r="B234" s="13"/>
      <c r="C234" s="31">
        <f>C235+C238</f>
        <v>1226</v>
      </c>
      <c r="D234" s="31">
        <f t="shared" ref="D234:F234" si="100">D235+D238</f>
        <v>1363</v>
      </c>
      <c r="E234" s="31">
        <f t="shared" si="100"/>
        <v>1363</v>
      </c>
      <c r="F234" s="31">
        <f t="shared" si="100"/>
        <v>1363</v>
      </c>
      <c r="H234"/>
      <c r="I234"/>
    </row>
    <row r="235" spans="1:9" ht="18.75" customHeight="1">
      <c r="A235" s="14" t="s">
        <v>23</v>
      </c>
      <c r="B235" s="13"/>
      <c r="C235" s="31">
        <f>C236+C237</f>
        <v>1213</v>
      </c>
      <c r="D235" s="31">
        <f t="shared" ref="D235:F235" si="101">D236+D237</f>
        <v>1363</v>
      </c>
      <c r="E235" s="31">
        <f t="shared" si="101"/>
        <v>1363</v>
      </c>
      <c r="F235" s="31">
        <f t="shared" si="101"/>
        <v>1363</v>
      </c>
      <c r="H235"/>
      <c r="I235"/>
    </row>
    <row r="236" spans="1:9" ht="18" customHeight="1">
      <c r="A236" s="4" t="s">
        <v>24</v>
      </c>
      <c r="B236" s="5">
        <v>10</v>
      </c>
      <c r="C236" s="82">
        <v>200</v>
      </c>
      <c r="D236" s="82">
        <v>250</v>
      </c>
      <c r="E236" s="82">
        <v>250</v>
      </c>
      <c r="F236" s="82">
        <v>250</v>
      </c>
      <c r="H236"/>
      <c r="I236"/>
    </row>
    <row r="237" spans="1:9" ht="22.5" customHeight="1">
      <c r="A237" s="4" t="s">
        <v>25</v>
      </c>
      <c r="B237" s="5">
        <v>20</v>
      </c>
      <c r="C237" s="23">
        <f>900+113</f>
        <v>1013</v>
      </c>
      <c r="D237" s="91">
        <f>1000+113</f>
        <v>1113</v>
      </c>
      <c r="E237" s="91">
        <f>1000+113</f>
        <v>1113</v>
      </c>
      <c r="F237" s="91">
        <f>1000+113</f>
        <v>1113</v>
      </c>
      <c r="H237"/>
      <c r="I237"/>
    </row>
    <row r="238" spans="1:9" ht="22.5" customHeight="1">
      <c r="A238" s="125" t="s">
        <v>26</v>
      </c>
      <c r="B238" s="1"/>
      <c r="C238" s="25">
        <f>C239</f>
        <v>13</v>
      </c>
      <c r="D238" s="91"/>
      <c r="E238" s="91"/>
      <c r="F238" s="91"/>
      <c r="H238"/>
      <c r="I238"/>
    </row>
    <row r="239" spans="1:9" ht="22.5" customHeight="1">
      <c r="A239" s="4" t="s">
        <v>27</v>
      </c>
      <c r="B239" s="5">
        <v>70</v>
      </c>
      <c r="C239" s="23">
        <v>13</v>
      </c>
      <c r="D239" s="91"/>
      <c r="E239" s="91"/>
      <c r="F239" s="91"/>
      <c r="H239"/>
      <c r="I239"/>
    </row>
    <row r="240" spans="1:9" ht="24.75" customHeight="1">
      <c r="A240" s="110" t="s">
        <v>33</v>
      </c>
      <c r="B240" s="111">
        <v>68.099999999999994</v>
      </c>
      <c r="C240" s="112">
        <f>C247+C267</f>
        <v>7378.55</v>
      </c>
      <c r="D240" s="112">
        <f t="shared" ref="D240:F241" si="102">D247+D267</f>
        <v>8105</v>
      </c>
      <c r="E240" s="112">
        <f t="shared" si="102"/>
        <v>8114</v>
      </c>
      <c r="F240" s="112">
        <f t="shared" si="102"/>
        <v>8122</v>
      </c>
      <c r="H240"/>
      <c r="I240"/>
    </row>
    <row r="241" spans="1:9" ht="33.75" customHeight="1">
      <c r="A241" s="113" t="s">
        <v>22</v>
      </c>
      <c r="B241" s="114"/>
      <c r="C241" s="112">
        <f>C248+C268</f>
        <v>7378.55</v>
      </c>
      <c r="D241" s="112">
        <f t="shared" si="102"/>
        <v>8105</v>
      </c>
      <c r="E241" s="112">
        <f t="shared" si="102"/>
        <v>8114</v>
      </c>
      <c r="F241" s="112">
        <f t="shared" si="102"/>
        <v>6194</v>
      </c>
      <c r="H241"/>
      <c r="I241"/>
    </row>
    <row r="242" spans="1:9" ht="20.25" customHeight="1">
      <c r="A242" s="115" t="s">
        <v>23</v>
      </c>
      <c r="B242" s="114"/>
      <c r="C242" s="112">
        <f>C249+C269</f>
        <v>6890.05</v>
      </c>
      <c r="D242" s="112">
        <f>D249+D269</f>
        <v>7955</v>
      </c>
      <c r="E242" s="112">
        <f>E249+E269</f>
        <v>7964</v>
      </c>
      <c r="F242" s="112">
        <f>F249+F269</f>
        <v>7972</v>
      </c>
      <c r="H242"/>
      <c r="I242"/>
    </row>
    <row r="243" spans="1:9" ht="20.25" customHeight="1">
      <c r="A243" s="116" t="s">
        <v>24</v>
      </c>
      <c r="B243" s="117">
        <v>10</v>
      </c>
      <c r="C243" s="112">
        <f>C270</f>
        <v>2610</v>
      </c>
      <c r="D243" s="112">
        <f t="shared" ref="D243:F243" si="103">D270</f>
        <v>3350</v>
      </c>
      <c r="E243" s="112">
        <f t="shared" si="103"/>
        <v>3350</v>
      </c>
      <c r="F243" s="112">
        <f t="shared" si="103"/>
        <v>3350</v>
      </c>
      <c r="H243"/>
      <c r="I243"/>
    </row>
    <row r="244" spans="1:9" ht="18" customHeight="1">
      <c r="A244" s="118" t="s">
        <v>25</v>
      </c>
      <c r="B244" s="114">
        <v>20</v>
      </c>
      <c r="C244" s="112">
        <f>C250+C271</f>
        <v>4280.05</v>
      </c>
      <c r="D244" s="112">
        <f>D250+D271</f>
        <v>4605</v>
      </c>
      <c r="E244" s="112">
        <f>E250+E271</f>
        <v>4614</v>
      </c>
      <c r="F244" s="112">
        <f>F250+F271</f>
        <v>4622</v>
      </c>
      <c r="H244"/>
      <c r="I244"/>
    </row>
    <row r="245" spans="1:9" ht="18" customHeight="1">
      <c r="A245" s="116" t="s">
        <v>26</v>
      </c>
      <c r="B245" s="117"/>
      <c r="C245" s="112">
        <f>C272</f>
        <v>488.5</v>
      </c>
      <c r="D245" s="112">
        <f t="shared" ref="D245:F246" si="104">D272</f>
        <v>150</v>
      </c>
      <c r="E245" s="112">
        <f t="shared" si="104"/>
        <v>150</v>
      </c>
      <c r="F245" s="112">
        <f t="shared" si="104"/>
        <v>150</v>
      </c>
      <c r="H245"/>
      <c r="I245"/>
    </row>
    <row r="246" spans="1:9" ht="18" customHeight="1">
      <c r="A246" s="116" t="s">
        <v>27</v>
      </c>
      <c r="B246" s="117">
        <v>70</v>
      </c>
      <c r="C246" s="112">
        <f>C273</f>
        <v>488.5</v>
      </c>
      <c r="D246" s="112">
        <f t="shared" si="104"/>
        <v>150</v>
      </c>
      <c r="E246" s="112">
        <f t="shared" si="104"/>
        <v>150</v>
      </c>
      <c r="F246" s="112">
        <f t="shared" si="104"/>
        <v>150</v>
      </c>
      <c r="H246"/>
      <c r="I246"/>
    </row>
    <row r="247" spans="1:9" ht="38.25">
      <c r="A247" s="79" t="s">
        <v>43</v>
      </c>
      <c r="B247" s="108" t="s">
        <v>109</v>
      </c>
      <c r="C247" s="109">
        <f t="shared" ref="C247:F250" si="105">C251+C255+C259+C263</f>
        <v>1511.55</v>
      </c>
      <c r="D247" s="109">
        <f t="shared" si="105"/>
        <v>1562</v>
      </c>
      <c r="E247" s="109">
        <f t="shared" si="105"/>
        <v>1568</v>
      </c>
      <c r="F247" s="109">
        <f t="shared" si="105"/>
        <v>1576</v>
      </c>
      <c r="H247"/>
      <c r="I247"/>
    </row>
    <row r="248" spans="1:9" ht="25.5">
      <c r="A248" s="105" t="s">
        <v>22</v>
      </c>
      <c r="B248" s="76"/>
      <c r="C248" s="109">
        <f t="shared" si="105"/>
        <v>1511.55</v>
      </c>
      <c r="D248" s="109">
        <f t="shared" si="105"/>
        <v>1562</v>
      </c>
      <c r="E248" s="109">
        <f t="shared" si="105"/>
        <v>1568</v>
      </c>
      <c r="F248" s="109">
        <f t="shared" si="105"/>
        <v>1576</v>
      </c>
      <c r="H248"/>
      <c r="I248"/>
    </row>
    <row r="249" spans="1:9" ht="19.5" customHeight="1">
      <c r="A249" s="107" t="s">
        <v>23</v>
      </c>
      <c r="B249" s="76"/>
      <c r="C249" s="109">
        <f t="shared" si="105"/>
        <v>1511.55</v>
      </c>
      <c r="D249" s="109">
        <f t="shared" si="105"/>
        <v>1562</v>
      </c>
      <c r="E249" s="109">
        <f t="shared" si="105"/>
        <v>1568</v>
      </c>
      <c r="F249" s="109">
        <f t="shared" si="105"/>
        <v>1576</v>
      </c>
      <c r="H249"/>
      <c r="I249"/>
    </row>
    <row r="250" spans="1:9" ht="20.25" customHeight="1">
      <c r="A250" s="84" t="s">
        <v>25</v>
      </c>
      <c r="B250" s="76">
        <v>20</v>
      </c>
      <c r="C250" s="109">
        <f t="shared" si="105"/>
        <v>1511.55</v>
      </c>
      <c r="D250" s="109">
        <f t="shared" si="105"/>
        <v>1562</v>
      </c>
      <c r="E250" s="109">
        <f t="shared" si="105"/>
        <v>1568</v>
      </c>
      <c r="F250" s="109">
        <f t="shared" si="105"/>
        <v>1576</v>
      </c>
      <c r="H250"/>
      <c r="I250"/>
    </row>
    <row r="251" spans="1:9" ht="31.5" customHeight="1">
      <c r="A251" s="10" t="s">
        <v>81</v>
      </c>
      <c r="B251" s="28" t="s">
        <v>109</v>
      </c>
      <c r="C251" s="32">
        <f t="shared" ref="C251:F252" si="106">C252</f>
        <v>970</v>
      </c>
      <c r="D251" s="29">
        <f t="shared" si="106"/>
        <v>1000</v>
      </c>
      <c r="E251" s="29">
        <f t="shared" si="106"/>
        <v>1000</v>
      </c>
      <c r="F251" s="29">
        <f t="shared" si="106"/>
        <v>1000</v>
      </c>
      <c r="H251"/>
      <c r="I251"/>
    </row>
    <row r="252" spans="1:9" ht="30" customHeight="1">
      <c r="A252" s="18" t="s">
        <v>22</v>
      </c>
      <c r="B252" s="13"/>
      <c r="C252" s="33">
        <f>C253</f>
        <v>970</v>
      </c>
      <c r="D252" s="33">
        <f t="shared" si="106"/>
        <v>1000</v>
      </c>
      <c r="E252" s="33">
        <f t="shared" si="106"/>
        <v>1000</v>
      </c>
      <c r="F252" s="33">
        <f t="shared" si="106"/>
        <v>1000</v>
      </c>
      <c r="H252"/>
      <c r="I252"/>
    </row>
    <row r="253" spans="1:9" ht="18" customHeight="1">
      <c r="A253" s="14" t="s">
        <v>23</v>
      </c>
      <c r="B253" s="13"/>
      <c r="C253" s="33">
        <f t="shared" ref="C253:F253" si="107">C254</f>
        <v>970</v>
      </c>
      <c r="D253" s="26">
        <f t="shared" si="107"/>
        <v>1000</v>
      </c>
      <c r="E253" s="26">
        <f t="shared" si="107"/>
        <v>1000</v>
      </c>
      <c r="F253" s="26">
        <f t="shared" si="107"/>
        <v>1000</v>
      </c>
      <c r="H253"/>
      <c r="I253"/>
    </row>
    <row r="254" spans="1:9" ht="20.25" customHeight="1">
      <c r="A254" s="4" t="s">
        <v>25</v>
      </c>
      <c r="B254" s="5">
        <v>20</v>
      </c>
      <c r="C254" s="27">
        <v>970</v>
      </c>
      <c r="D254" s="92">
        <v>1000</v>
      </c>
      <c r="E254" s="92">
        <v>1000</v>
      </c>
      <c r="F254" s="92">
        <v>1000</v>
      </c>
      <c r="H254"/>
      <c r="I254"/>
    </row>
    <row r="255" spans="1:9" ht="27" customHeight="1">
      <c r="A255" s="10" t="s">
        <v>82</v>
      </c>
      <c r="B255" s="28" t="s">
        <v>109</v>
      </c>
      <c r="C255" s="32">
        <f t="shared" ref="C255:F256" si="108">C256</f>
        <v>280</v>
      </c>
      <c r="D255" s="29">
        <f t="shared" si="108"/>
        <v>280</v>
      </c>
      <c r="E255" s="29">
        <f t="shared" si="108"/>
        <v>280</v>
      </c>
      <c r="F255" s="29">
        <f t="shared" si="108"/>
        <v>280</v>
      </c>
    </row>
    <row r="256" spans="1:9" ht="30" customHeight="1">
      <c r="A256" s="18" t="s">
        <v>22</v>
      </c>
      <c r="B256" s="13"/>
      <c r="C256" s="33">
        <f>C257</f>
        <v>280</v>
      </c>
      <c r="D256" s="33">
        <f t="shared" si="108"/>
        <v>280</v>
      </c>
      <c r="E256" s="33">
        <f t="shared" si="108"/>
        <v>280</v>
      </c>
      <c r="F256" s="33">
        <f t="shared" si="108"/>
        <v>280</v>
      </c>
    </row>
    <row r="257" spans="1:9" ht="18.75" customHeight="1">
      <c r="A257" s="14" t="s">
        <v>23</v>
      </c>
      <c r="B257" s="13"/>
      <c r="C257" s="33">
        <f t="shared" ref="C257:F257" si="109">C258</f>
        <v>280</v>
      </c>
      <c r="D257" s="26">
        <f t="shared" si="109"/>
        <v>280</v>
      </c>
      <c r="E257" s="26">
        <f t="shared" si="109"/>
        <v>280</v>
      </c>
      <c r="F257" s="26">
        <f t="shared" si="109"/>
        <v>280</v>
      </c>
    </row>
    <row r="258" spans="1:9" ht="20.25" customHeight="1">
      <c r="A258" s="4" t="s">
        <v>25</v>
      </c>
      <c r="B258" s="5">
        <v>20</v>
      </c>
      <c r="C258" s="59">
        <v>280</v>
      </c>
      <c r="D258" s="92">
        <v>280</v>
      </c>
      <c r="E258" s="92">
        <v>280</v>
      </c>
      <c r="F258" s="92">
        <v>280</v>
      </c>
    </row>
    <row r="259" spans="1:9" ht="45.75" customHeight="1">
      <c r="A259" s="10" t="s">
        <v>83</v>
      </c>
      <c r="B259" s="28" t="s">
        <v>109</v>
      </c>
      <c r="C259" s="32">
        <f t="shared" ref="C259:F261" si="110">C260</f>
        <v>145</v>
      </c>
      <c r="D259" s="29">
        <f>D260</f>
        <v>150</v>
      </c>
      <c r="E259" s="29">
        <f>E260</f>
        <v>152</v>
      </c>
      <c r="F259" s="29">
        <f>F260</f>
        <v>155</v>
      </c>
      <c r="I259" s="45"/>
    </row>
    <row r="260" spans="1:9" ht="31.5" customHeight="1">
      <c r="A260" s="18" t="s">
        <v>22</v>
      </c>
      <c r="B260" s="13"/>
      <c r="C260" s="33">
        <f t="shared" si="110"/>
        <v>145</v>
      </c>
      <c r="D260" s="26">
        <f t="shared" si="110"/>
        <v>150</v>
      </c>
      <c r="E260" s="26">
        <f t="shared" si="110"/>
        <v>152</v>
      </c>
      <c r="F260" s="26">
        <f t="shared" si="110"/>
        <v>155</v>
      </c>
    </row>
    <row r="261" spans="1:9" ht="16.5" customHeight="1">
      <c r="A261" s="14" t="s">
        <v>23</v>
      </c>
      <c r="B261" s="13"/>
      <c r="C261" s="33">
        <f t="shared" si="110"/>
        <v>145</v>
      </c>
      <c r="D261" s="26">
        <f t="shared" si="110"/>
        <v>150</v>
      </c>
      <c r="E261" s="26">
        <f t="shared" si="110"/>
        <v>152</v>
      </c>
      <c r="F261" s="26">
        <f t="shared" si="110"/>
        <v>155</v>
      </c>
    </row>
    <row r="262" spans="1:9" ht="21.75" customHeight="1">
      <c r="A262" s="4" t="s">
        <v>25</v>
      </c>
      <c r="B262" s="5">
        <v>20</v>
      </c>
      <c r="C262" s="27">
        <v>145</v>
      </c>
      <c r="D262" s="92">
        <v>150</v>
      </c>
      <c r="E262" s="92">
        <v>152</v>
      </c>
      <c r="F262" s="92">
        <v>155</v>
      </c>
      <c r="I262" s="46"/>
    </row>
    <row r="263" spans="1:9" ht="28.5" customHeight="1">
      <c r="A263" s="19" t="s">
        <v>40</v>
      </c>
      <c r="B263" s="28" t="s">
        <v>109</v>
      </c>
      <c r="C263" s="37">
        <f t="shared" ref="C263" si="111">C264</f>
        <v>116.55</v>
      </c>
      <c r="D263" s="56">
        <f>D264</f>
        <v>132</v>
      </c>
      <c r="E263" s="56">
        <f>E264</f>
        <v>136</v>
      </c>
      <c r="F263" s="56">
        <f>F264</f>
        <v>141</v>
      </c>
      <c r="I263"/>
    </row>
    <row r="264" spans="1:9" ht="30.75" customHeight="1">
      <c r="A264" s="18" t="s">
        <v>22</v>
      </c>
      <c r="B264" s="13"/>
      <c r="C264" s="34">
        <f>C265</f>
        <v>116.55</v>
      </c>
      <c r="D264" s="34">
        <f t="shared" ref="D264:F264" si="112">D265</f>
        <v>132</v>
      </c>
      <c r="E264" s="34">
        <f t="shared" si="112"/>
        <v>136</v>
      </c>
      <c r="F264" s="34">
        <f t="shared" si="112"/>
        <v>141</v>
      </c>
      <c r="I264"/>
    </row>
    <row r="265" spans="1:9" ht="18" customHeight="1">
      <c r="A265" s="14" t="s">
        <v>23</v>
      </c>
      <c r="B265" s="13"/>
      <c r="C265" s="34">
        <f t="shared" ref="C265:F265" si="113">C266</f>
        <v>116.55</v>
      </c>
      <c r="D265" s="25">
        <f t="shared" si="113"/>
        <v>132</v>
      </c>
      <c r="E265" s="25">
        <f t="shared" si="113"/>
        <v>136</v>
      </c>
      <c r="F265" s="25">
        <f t="shared" si="113"/>
        <v>141</v>
      </c>
      <c r="I265"/>
    </row>
    <row r="266" spans="1:9" ht="21" customHeight="1">
      <c r="A266" s="4" t="s">
        <v>25</v>
      </c>
      <c r="B266" s="5">
        <v>20</v>
      </c>
      <c r="C266" s="59">
        <f>116+0.55</f>
        <v>116.55</v>
      </c>
      <c r="D266" s="92">
        <v>132</v>
      </c>
      <c r="E266" s="92">
        <v>136</v>
      </c>
      <c r="F266" s="92">
        <v>141</v>
      </c>
      <c r="I266"/>
    </row>
    <row r="267" spans="1:9" ht="19.5" customHeight="1">
      <c r="A267" s="79" t="s">
        <v>34</v>
      </c>
      <c r="B267" s="76" t="s">
        <v>109</v>
      </c>
      <c r="C267" s="106">
        <f>C274+C279+C286+C293+C300</f>
        <v>5867</v>
      </c>
      <c r="D267" s="106">
        <f t="shared" ref="D267:F271" si="114">D274+D279+D286+D293+D300</f>
        <v>6543</v>
      </c>
      <c r="E267" s="106">
        <f t="shared" si="114"/>
        <v>6546</v>
      </c>
      <c r="F267" s="106">
        <f t="shared" si="114"/>
        <v>6546</v>
      </c>
      <c r="I267"/>
    </row>
    <row r="268" spans="1:9" ht="29.25" customHeight="1">
      <c r="A268" s="105" t="s">
        <v>22</v>
      </c>
      <c r="B268" s="76"/>
      <c r="C268" s="106">
        <f>C275+C280+C287+C294+C301</f>
        <v>5867</v>
      </c>
      <c r="D268" s="106">
        <f t="shared" si="114"/>
        <v>6543</v>
      </c>
      <c r="E268" s="106">
        <f t="shared" si="114"/>
        <v>6546</v>
      </c>
      <c r="F268" s="106">
        <f>F275+F280+F287</f>
        <v>4618</v>
      </c>
      <c r="I268"/>
    </row>
    <row r="269" spans="1:9" ht="21" customHeight="1">
      <c r="A269" s="107" t="s">
        <v>23</v>
      </c>
      <c r="B269" s="76"/>
      <c r="C269" s="106">
        <f>C276+C281+C288+C295+C302</f>
        <v>5378.5</v>
      </c>
      <c r="D269" s="106">
        <f t="shared" si="114"/>
        <v>6393</v>
      </c>
      <c r="E269" s="106">
        <f t="shared" si="114"/>
        <v>6396</v>
      </c>
      <c r="F269" s="106">
        <f t="shared" si="114"/>
        <v>6396</v>
      </c>
      <c r="I269"/>
    </row>
    <row r="270" spans="1:9" ht="21" customHeight="1">
      <c r="A270" s="84" t="s">
        <v>24</v>
      </c>
      <c r="B270" s="76">
        <v>10</v>
      </c>
      <c r="C270" s="106">
        <f>C277+C282+C289+C296+C303</f>
        <v>2610</v>
      </c>
      <c r="D270" s="106">
        <f t="shared" si="114"/>
        <v>3350</v>
      </c>
      <c r="E270" s="106">
        <f t="shared" si="114"/>
        <v>3350</v>
      </c>
      <c r="F270" s="106">
        <f t="shared" si="114"/>
        <v>3350</v>
      </c>
      <c r="I270"/>
    </row>
    <row r="271" spans="1:9" ht="17.25" customHeight="1">
      <c r="A271" s="84" t="s">
        <v>25</v>
      </c>
      <c r="B271" s="76">
        <v>20</v>
      </c>
      <c r="C271" s="106">
        <f>C278+C283+C290+C297+C304</f>
        <v>2768.5</v>
      </c>
      <c r="D271" s="106">
        <f t="shared" si="114"/>
        <v>3043</v>
      </c>
      <c r="E271" s="106">
        <f t="shared" si="114"/>
        <v>3046</v>
      </c>
      <c r="F271" s="106">
        <f t="shared" si="114"/>
        <v>3046</v>
      </c>
      <c r="I271"/>
    </row>
    <row r="272" spans="1:9" ht="17.25" customHeight="1">
      <c r="A272" s="84" t="s">
        <v>26</v>
      </c>
      <c r="B272" s="76"/>
      <c r="C272" s="106">
        <f>C284+C291+C298</f>
        <v>488.5</v>
      </c>
      <c r="D272" s="106">
        <f t="shared" ref="D272:F273" si="115">D284+D291+D298</f>
        <v>150</v>
      </c>
      <c r="E272" s="106">
        <f t="shared" si="115"/>
        <v>150</v>
      </c>
      <c r="F272" s="106">
        <f t="shared" si="115"/>
        <v>150</v>
      </c>
      <c r="I272"/>
    </row>
    <row r="273" spans="1:9" ht="18.75" customHeight="1">
      <c r="A273" s="84" t="s">
        <v>27</v>
      </c>
      <c r="B273" s="76">
        <v>70</v>
      </c>
      <c r="C273" s="104">
        <f>C285+C292+C299</f>
        <v>488.5</v>
      </c>
      <c r="D273" s="104">
        <f t="shared" si="115"/>
        <v>150</v>
      </c>
      <c r="E273" s="104">
        <f t="shared" si="115"/>
        <v>150</v>
      </c>
      <c r="F273" s="104">
        <f t="shared" si="115"/>
        <v>150</v>
      </c>
      <c r="I273"/>
    </row>
    <row r="274" spans="1:9" ht="31.5" customHeight="1">
      <c r="A274" s="3" t="s">
        <v>84</v>
      </c>
      <c r="B274" s="28" t="s">
        <v>109</v>
      </c>
      <c r="C274" s="30">
        <f t="shared" ref="C274:F275" si="116">C275</f>
        <v>880</v>
      </c>
      <c r="D274" s="30">
        <f t="shared" si="116"/>
        <v>882</v>
      </c>
      <c r="E274" s="30">
        <f t="shared" si="116"/>
        <v>885</v>
      </c>
      <c r="F274" s="30">
        <f t="shared" si="116"/>
        <v>885</v>
      </c>
      <c r="I274"/>
    </row>
    <row r="275" spans="1:9" ht="33" customHeight="1">
      <c r="A275" s="18" t="s">
        <v>22</v>
      </c>
      <c r="B275" s="13"/>
      <c r="C275" s="31">
        <f t="shared" si="116"/>
        <v>880</v>
      </c>
      <c r="D275" s="31">
        <f t="shared" si="116"/>
        <v>882</v>
      </c>
      <c r="E275" s="31">
        <f>E276</f>
        <v>885</v>
      </c>
      <c r="F275" s="31">
        <f t="shared" si="116"/>
        <v>885</v>
      </c>
      <c r="H275" s="6"/>
      <c r="I275"/>
    </row>
    <row r="276" spans="1:9" ht="17.25" customHeight="1">
      <c r="A276" s="14" t="s">
        <v>23</v>
      </c>
      <c r="B276" s="13"/>
      <c r="C276" s="31">
        <f>C277+C278</f>
        <v>880</v>
      </c>
      <c r="D276" s="31">
        <f t="shared" ref="D276:F276" si="117">D277+D278</f>
        <v>882</v>
      </c>
      <c r="E276" s="31">
        <f t="shared" si="117"/>
        <v>885</v>
      </c>
      <c r="F276" s="31">
        <f t="shared" si="117"/>
        <v>885</v>
      </c>
      <c r="H276"/>
      <c r="I276"/>
    </row>
    <row r="277" spans="1:9" ht="17.25" customHeight="1">
      <c r="A277" s="4" t="s">
        <v>24</v>
      </c>
      <c r="B277" s="5">
        <v>10</v>
      </c>
      <c r="C277" s="82">
        <v>500</v>
      </c>
      <c r="D277" s="82">
        <v>500</v>
      </c>
      <c r="E277" s="82">
        <v>500</v>
      </c>
      <c r="F277" s="82">
        <v>500</v>
      </c>
      <c r="H277"/>
      <c r="I277"/>
    </row>
    <row r="278" spans="1:9" ht="18.75" customHeight="1">
      <c r="A278" s="4" t="s">
        <v>25</v>
      </c>
      <c r="B278" s="5">
        <v>20</v>
      </c>
      <c r="C278" s="23">
        <f>210+170</f>
        <v>380</v>
      </c>
      <c r="D278" s="23">
        <f>210+172</f>
        <v>382</v>
      </c>
      <c r="E278" s="91">
        <f>210+175</f>
        <v>385</v>
      </c>
      <c r="F278" s="91">
        <f>210+175</f>
        <v>385</v>
      </c>
      <c r="H278"/>
      <c r="I278"/>
    </row>
    <row r="279" spans="1:9" ht="27.75" customHeight="1">
      <c r="A279" s="3" t="s">
        <v>79</v>
      </c>
      <c r="B279" s="28" t="s">
        <v>109</v>
      </c>
      <c r="C279" s="30">
        <f t="shared" ref="C279" si="118">C280</f>
        <v>931</v>
      </c>
      <c r="D279" s="30">
        <f>D280</f>
        <v>943</v>
      </c>
      <c r="E279" s="30">
        <f>E280</f>
        <v>943</v>
      </c>
      <c r="F279" s="30">
        <f>F280</f>
        <v>943</v>
      </c>
      <c r="H279"/>
      <c r="I279"/>
    </row>
    <row r="280" spans="1:9" ht="30.75" customHeight="1">
      <c r="A280" s="18" t="s">
        <v>22</v>
      </c>
      <c r="B280" s="13"/>
      <c r="C280" s="31">
        <f>C281+C284</f>
        <v>931</v>
      </c>
      <c r="D280" s="31">
        <f t="shared" ref="D280:F280" si="119">D281+D284</f>
        <v>943</v>
      </c>
      <c r="E280" s="31">
        <f t="shared" si="119"/>
        <v>943</v>
      </c>
      <c r="F280" s="31">
        <f t="shared" si="119"/>
        <v>943</v>
      </c>
      <c r="H280"/>
      <c r="I280"/>
    </row>
    <row r="281" spans="1:9" ht="21.75" customHeight="1">
      <c r="A281" s="14" t="s">
        <v>23</v>
      </c>
      <c r="B281" s="13"/>
      <c r="C281" s="31">
        <f>C282+C283</f>
        <v>903</v>
      </c>
      <c r="D281" s="31">
        <f t="shared" ref="D281:F281" si="120">D282+D283</f>
        <v>943</v>
      </c>
      <c r="E281" s="31">
        <f t="shared" si="120"/>
        <v>943</v>
      </c>
      <c r="F281" s="31">
        <f t="shared" si="120"/>
        <v>943</v>
      </c>
      <c r="H281"/>
      <c r="I281"/>
    </row>
    <row r="282" spans="1:9" ht="21.75" customHeight="1">
      <c r="A282" s="4" t="s">
        <v>24</v>
      </c>
      <c r="B282" s="5">
        <v>10</v>
      </c>
      <c r="C282" s="82">
        <v>360</v>
      </c>
      <c r="D282" s="82">
        <v>400</v>
      </c>
      <c r="E282" s="82">
        <v>400</v>
      </c>
      <c r="F282" s="82">
        <v>400</v>
      </c>
      <c r="H282"/>
      <c r="I282"/>
    </row>
    <row r="283" spans="1:9" ht="21" customHeight="1">
      <c r="A283" s="4" t="s">
        <v>25</v>
      </c>
      <c r="B283" s="5">
        <v>20</v>
      </c>
      <c r="C283" s="23">
        <f>440+103</f>
        <v>543</v>
      </c>
      <c r="D283" s="91">
        <f>440+103</f>
        <v>543</v>
      </c>
      <c r="E283" s="91">
        <f>440+103</f>
        <v>543</v>
      </c>
      <c r="F283" s="91">
        <f>440+103</f>
        <v>543</v>
      </c>
      <c r="H283"/>
      <c r="I283"/>
    </row>
    <row r="284" spans="1:9" ht="21" customHeight="1">
      <c r="A284" s="4" t="s">
        <v>26</v>
      </c>
      <c r="B284" s="5"/>
      <c r="C284" s="25">
        <f>C285</f>
        <v>28</v>
      </c>
      <c r="D284" s="25">
        <f t="shared" ref="D284:F284" si="121">D285</f>
        <v>0</v>
      </c>
      <c r="E284" s="25">
        <f t="shared" si="121"/>
        <v>0</v>
      </c>
      <c r="F284" s="25">
        <f t="shared" si="121"/>
        <v>0</v>
      </c>
      <c r="H284"/>
      <c r="I284"/>
    </row>
    <row r="285" spans="1:9" ht="21" customHeight="1">
      <c r="A285" s="4" t="s">
        <v>27</v>
      </c>
      <c r="B285" s="5">
        <v>70</v>
      </c>
      <c r="C285" s="23">
        <v>28</v>
      </c>
      <c r="D285" s="91"/>
      <c r="E285" s="91"/>
      <c r="F285" s="91"/>
      <c r="H285"/>
      <c r="I285"/>
    </row>
    <row r="286" spans="1:9" ht="29.25" customHeight="1">
      <c r="A286" s="3" t="s">
        <v>85</v>
      </c>
      <c r="B286" s="28" t="s">
        <v>109</v>
      </c>
      <c r="C286" s="32">
        <f>C287</f>
        <v>3026</v>
      </c>
      <c r="D286" s="32">
        <f t="shared" ref="D286:F286" si="122">D287</f>
        <v>2790</v>
      </c>
      <c r="E286" s="32">
        <f t="shared" si="122"/>
        <v>2790</v>
      </c>
      <c r="F286" s="32">
        <f t="shared" si="122"/>
        <v>2790</v>
      </c>
      <c r="H286"/>
      <c r="I286"/>
    </row>
    <row r="287" spans="1:9" ht="30" customHeight="1">
      <c r="A287" s="18" t="s">
        <v>22</v>
      </c>
      <c r="B287" s="13"/>
      <c r="C287" s="33">
        <f t="shared" ref="C287:F287" si="123">C288+C291</f>
        <v>3026</v>
      </c>
      <c r="D287" s="33">
        <f t="shared" si="123"/>
        <v>2790</v>
      </c>
      <c r="E287" s="33">
        <f t="shared" si="123"/>
        <v>2790</v>
      </c>
      <c r="F287" s="33">
        <f t="shared" si="123"/>
        <v>2790</v>
      </c>
      <c r="H287"/>
      <c r="I287"/>
    </row>
    <row r="288" spans="1:9" ht="18" customHeight="1">
      <c r="A288" s="14" t="s">
        <v>23</v>
      </c>
      <c r="B288" s="13"/>
      <c r="C288" s="33">
        <f>C289+C290</f>
        <v>2595.5</v>
      </c>
      <c r="D288" s="33">
        <f t="shared" ref="D288:F288" si="124">D289+D290</f>
        <v>2640</v>
      </c>
      <c r="E288" s="33">
        <f t="shared" si="124"/>
        <v>2640</v>
      </c>
      <c r="F288" s="33">
        <f t="shared" si="124"/>
        <v>2640</v>
      </c>
      <c r="H288"/>
      <c r="I288"/>
    </row>
    <row r="289" spans="1:9" ht="18" customHeight="1">
      <c r="A289" s="4" t="s">
        <v>24</v>
      </c>
      <c r="B289" s="5">
        <v>10</v>
      </c>
      <c r="C289" s="85">
        <v>1300</v>
      </c>
      <c r="D289" s="81">
        <v>1400</v>
      </c>
      <c r="E289" s="81">
        <v>1400</v>
      </c>
      <c r="F289" s="81">
        <v>1400</v>
      </c>
      <c r="H289"/>
      <c r="I289"/>
    </row>
    <row r="290" spans="1:9" ht="18.75" customHeight="1">
      <c r="A290" s="4" t="s">
        <v>25</v>
      </c>
      <c r="B290" s="5">
        <v>20</v>
      </c>
      <c r="C290" s="67">
        <f>620+675.5</f>
        <v>1295.5</v>
      </c>
      <c r="D290" s="91">
        <f>620+620</f>
        <v>1240</v>
      </c>
      <c r="E290" s="91">
        <f>620+620</f>
        <v>1240</v>
      </c>
      <c r="F290" s="91">
        <f>620+620</f>
        <v>1240</v>
      </c>
      <c r="H290"/>
      <c r="I290"/>
    </row>
    <row r="291" spans="1:9" ht="15.75" customHeight="1">
      <c r="A291" s="4" t="s">
        <v>26</v>
      </c>
      <c r="B291" s="5"/>
      <c r="C291" s="25">
        <f t="shared" ref="C291:F291" si="125">C292</f>
        <v>430.5</v>
      </c>
      <c r="D291" s="25">
        <f t="shared" si="125"/>
        <v>150</v>
      </c>
      <c r="E291" s="25">
        <f t="shared" si="125"/>
        <v>150</v>
      </c>
      <c r="F291" s="25">
        <f t="shared" si="125"/>
        <v>150</v>
      </c>
      <c r="H291"/>
      <c r="I291"/>
    </row>
    <row r="292" spans="1:9" ht="18" customHeight="1">
      <c r="A292" s="4" t="s">
        <v>27</v>
      </c>
      <c r="B292" s="5">
        <v>70</v>
      </c>
      <c r="C292" s="23">
        <f>94.5+336</f>
        <v>430.5</v>
      </c>
      <c r="D292" s="91">
        <v>150</v>
      </c>
      <c r="E292" s="86">
        <v>150</v>
      </c>
      <c r="F292" s="86">
        <v>150</v>
      </c>
      <c r="H292"/>
      <c r="I292"/>
    </row>
    <row r="293" spans="1:9" ht="26.25" customHeight="1">
      <c r="A293" s="60" t="s">
        <v>86</v>
      </c>
      <c r="B293" s="28" t="s">
        <v>109</v>
      </c>
      <c r="C293" s="56">
        <f>C294</f>
        <v>630</v>
      </c>
      <c r="D293" s="56">
        <f t="shared" ref="D293:F293" si="126">D294</f>
        <v>968</v>
      </c>
      <c r="E293" s="56">
        <f>E294</f>
        <v>968</v>
      </c>
      <c r="F293" s="56">
        <f t="shared" si="126"/>
        <v>968</v>
      </c>
      <c r="H293"/>
      <c r="I293"/>
    </row>
    <row r="294" spans="1:9" ht="27.75" customHeight="1">
      <c r="A294" s="18" t="s">
        <v>22</v>
      </c>
      <c r="B294" s="13"/>
      <c r="C294" s="25">
        <f>C295+C298</f>
        <v>630</v>
      </c>
      <c r="D294" s="25">
        <f t="shared" ref="D294:F294" si="127">D295+D298</f>
        <v>968</v>
      </c>
      <c r="E294" s="25">
        <f t="shared" si="127"/>
        <v>968</v>
      </c>
      <c r="F294" s="25">
        <f t="shared" si="127"/>
        <v>968</v>
      </c>
      <c r="H294"/>
      <c r="I294"/>
    </row>
    <row r="295" spans="1:9" ht="18" customHeight="1">
      <c r="A295" s="14" t="s">
        <v>23</v>
      </c>
      <c r="B295" s="13"/>
      <c r="C295" s="25">
        <f>C296+C297</f>
        <v>600</v>
      </c>
      <c r="D295" s="25">
        <f t="shared" ref="D295:F295" si="128">D296+D297</f>
        <v>968</v>
      </c>
      <c r="E295" s="25">
        <f t="shared" si="128"/>
        <v>968</v>
      </c>
      <c r="F295" s="25">
        <f t="shared" si="128"/>
        <v>968</v>
      </c>
      <c r="H295"/>
      <c r="I295"/>
    </row>
    <row r="296" spans="1:9" ht="18" customHeight="1">
      <c r="A296" s="4" t="s">
        <v>24</v>
      </c>
      <c r="B296" s="5">
        <v>10</v>
      </c>
      <c r="C296" s="23">
        <v>300</v>
      </c>
      <c r="D296" s="91">
        <v>500</v>
      </c>
      <c r="E296" s="86">
        <v>500</v>
      </c>
      <c r="F296" s="86">
        <v>500</v>
      </c>
      <c r="H296"/>
      <c r="I296"/>
    </row>
    <row r="297" spans="1:9" ht="18.75" customHeight="1">
      <c r="A297" s="4" t="s">
        <v>25</v>
      </c>
      <c r="B297" s="5">
        <v>20</v>
      </c>
      <c r="C297" s="23">
        <f>200+100</f>
        <v>300</v>
      </c>
      <c r="D297" s="91">
        <f>300+168</f>
        <v>468</v>
      </c>
      <c r="E297" s="86">
        <f>300+168</f>
        <v>468</v>
      </c>
      <c r="F297" s="86">
        <f>300+168</f>
        <v>468</v>
      </c>
      <c r="H297"/>
      <c r="I297"/>
    </row>
    <row r="298" spans="1:9" ht="18.75" customHeight="1">
      <c r="A298" s="4" t="s">
        <v>26</v>
      </c>
      <c r="B298" s="5"/>
      <c r="C298" s="25">
        <f>C299</f>
        <v>30</v>
      </c>
      <c r="D298" s="25">
        <f t="shared" ref="D298:F298" si="129">D299</f>
        <v>0</v>
      </c>
      <c r="E298" s="25">
        <f t="shared" si="129"/>
        <v>0</v>
      </c>
      <c r="F298" s="25">
        <f t="shared" si="129"/>
        <v>0</v>
      </c>
      <c r="H298"/>
      <c r="I298"/>
    </row>
    <row r="299" spans="1:9" ht="18.75" customHeight="1">
      <c r="A299" s="4" t="s">
        <v>27</v>
      </c>
      <c r="B299" s="5">
        <v>70</v>
      </c>
      <c r="C299" s="23">
        <v>30</v>
      </c>
      <c r="D299" s="91"/>
      <c r="E299" s="86"/>
      <c r="F299" s="86"/>
      <c r="H299"/>
      <c r="I299"/>
    </row>
    <row r="300" spans="1:9" ht="32.25" customHeight="1">
      <c r="A300" s="60" t="s">
        <v>87</v>
      </c>
      <c r="B300" s="28" t="s">
        <v>109</v>
      </c>
      <c r="C300" s="56">
        <f>C301</f>
        <v>400</v>
      </c>
      <c r="D300" s="56">
        <f t="shared" ref="D300:F301" si="130">D301</f>
        <v>960</v>
      </c>
      <c r="E300" s="56">
        <f t="shared" si="130"/>
        <v>960</v>
      </c>
      <c r="F300" s="56">
        <f t="shared" si="130"/>
        <v>960</v>
      </c>
      <c r="H300"/>
      <c r="I300"/>
    </row>
    <row r="301" spans="1:9" ht="33" customHeight="1">
      <c r="A301" s="18" t="s">
        <v>22</v>
      </c>
      <c r="B301" s="13"/>
      <c r="C301" s="25">
        <f>C302</f>
        <v>400</v>
      </c>
      <c r="D301" s="25">
        <f t="shared" si="130"/>
        <v>960</v>
      </c>
      <c r="E301" s="25">
        <f t="shared" si="130"/>
        <v>960</v>
      </c>
      <c r="F301" s="25">
        <f t="shared" si="130"/>
        <v>960</v>
      </c>
      <c r="H301"/>
      <c r="I301"/>
    </row>
    <row r="302" spans="1:9" ht="19.5" customHeight="1">
      <c r="A302" s="14" t="s">
        <v>23</v>
      </c>
      <c r="B302" s="13"/>
      <c r="C302" s="25">
        <f>C303+C304</f>
        <v>400</v>
      </c>
      <c r="D302" s="25">
        <f t="shared" ref="D302:F302" si="131">D303+D304</f>
        <v>960</v>
      </c>
      <c r="E302" s="25">
        <f t="shared" si="131"/>
        <v>960</v>
      </c>
      <c r="F302" s="25">
        <f t="shared" si="131"/>
        <v>960</v>
      </c>
      <c r="H302"/>
      <c r="I302"/>
    </row>
    <row r="303" spans="1:9" ht="18" customHeight="1">
      <c r="A303" s="4" t="s">
        <v>24</v>
      </c>
      <c r="B303" s="5">
        <v>10</v>
      </c>
      <c r="C303" s="23">
        <v>150</v>
      </c>
      <c r="D303" s="91">
        <v>550</v>
      </c>
      <c r="E303" s="86">
        <v>550</v>
      </c>
      <c r="F303" s="86">
        <v>550</v>
      </c>
      <c r="H303"/>
      <c r="I303"/>
    </row>
    <row r="304" spans="1:9" ht="23.25" customHeight="1">
      <c r="A304" s="4" t="s">
        <v>25</v>
      </c>
      <c r="B304" s="5">
        <v>20</v>
      </c>
      <c r="C304" s="23">
        <f>200+50</f>
        <v>250</v>
      </c>
      <c r="D304" s="91">
        <f>250+160</f>
        <v>410</v>
      </c>
      <c r="E304" s="86">
        <f>250+160</f>
        <v>410</v>
      </c>
      <c r="F304" s="86">
        <f>250+160</f>
        <v>410</v>
      </c>
      <c r="H304"/>
      <c r="I304"/>
    </row>
    <row r="305" spans="1:9" s="96" customFormat="1" ht="24.75" customHeight="1">
      <c r="A305" s="98" t="s">
        <v>35</v>
      </c>
      <c r="B305" s="99">
        <v>83.1</v>
      </c>
      <c r="C305" s="100">
        <f t="shared" ref="C305:F307" si="132">C306</f>
        <v>864</v>
      </c>
      <c r="D305" s="100">
        <f t="shared" si="132"/>
        <v>819</v>
      </c>
      <c r="E305" s="100">
        <f t="shared" si="132"/>
        <v>819</v>
      </c>
      <c r="F305" s="100">
        <f t="shared" si="132"/>
        <v>819</v>
      </c>
    </row>
    <row r="306" spans="1:9" s="96" customFormat="1" ht="22.5" customHeight="1">
      <c r="A306" s="101" t="s">
        <v>90</v>
      </c>
      <c r="B306" s="101" t="s">
        <v>110</v>
      </c>
      <c r="C306" s="102">
        <f t="shared" si="132"/>
        <v>864</v>
      </c>
      <c r="D306" s="102">
        <f t="shared" si="132"/>
        <v>819</v>
      </c>
      <c r="E306" s="102">
        <f t="shared" si="132"/>
        <v>819</v>
      </c>
      <c r="F306" s="102">
        <f t="shared" si="132"/>
        <v>819</v>
      </c>
    </row>
    <row r="307" spans="1:9" s="96" customFormat="1" ht="28.5" customHeight="1">
      <c r="A307" s="171" t="s">
        <v>22</v>
      </c>
      <c r="B307" s="172"/>
      <c r="C307" s="173">
        <f t="shared" si="132"/>
        <v>864</v>
      </c>
      <c r="D307" s="173">
        <f t="shared" si="132"/>
        <v>819</v>
      </c>
      <c r="E307" s="173">
        <f t="shared" si="132"/>
        <v>819</v>
      </c>
      <c r="F307" s="173">
        <f t="shared" si="132"/>
        <v>819</v>
      </c>
    </row>
    <row r="308" spans="1:9" s="96" customFormat="1" ht="22.5" customHeight="1">
      <c r="A308" s="174" t="s">
        <v>23</v>
      </c>
      <c r="B308" s="172"/>
      <c r="C308" s="173">
        <f t="shared" ref="C308:F308" si="133">C309+C310</f>
        <v>864</v>
      </c>
      <c r="D308" s="173">
        <f t="shared" si="133"/>
        <v>819</v>
      </c>
      <c r="E308" s="173">
        <f t="shared" si="133"/>
        <v>819</v>
      </c>
      <c r="F308" s="173">
        <f t="shared" si="133"/>
        <v>819</v>
      </c>
    </row>
    <row r="309" spans="1:9" s="96" customFormat="1" ht="21.75" customHeight="1">
      <c r="A309" s="175" t="s">
        <v>24</v>
      </c>
      <c r="B309" s="172">
        <v>10</v>
      </c>
      <c r="C309" s="173">
        <f>640+45</f>
        <v>685</v>
      </c>
      <c r="D309" s="173">
        <f>640+50</f>
        <v>690</v>
      </c>
      <c r="E309" s="173">
        <f>640+50</f>
        <v>690</v>
      </c>
      <c r="F309" s="173">
        <f>640+50</f>
        <v>690</v>
      </c>
    </row>
    <row r="310" spans="1:9" s="96" customFormat="1" ht="21" customHeight="1">
      <c r="A310" s="175" t="s">
        <v>25</v>
      </c>
      <c r="B310" s="172">
        <v>20</v>
      </c>
      <c r="C310" s="173">
        <f>129+50</f>
        <v>179</v>
      </c>
      <c r="D310" s="173">
        <f>129</f>
        <v>129</v>
      </c>
      <c r="E310" s="173">
        <f>129</f>
        <v>129</v>
      </c>
      <c r="F310" s="173">
        <f>129</f>
        <v>129</v>
      </c>
    </row>
    <row r="311" spans="1:9" s="96" customFormat="1" ht="30">
      <c r="A311" s="103" t="s">
        <v>88</v>
      </c>
      <c r="B311" s="98" t="s">
        <v>36</v>
      </c>
      <c r="C311" s="100">
        <f t="shared" ref="C311:F312" si="134">C312</f>
        <v>3477</v>
      </c>
      <c r="D311" s="100">
        <f t="shared" si="134"/>
        <v>3850</v>
      </c>
      <c r="E311" s="100">
        <f t="shared" si="134"/>
        <v>3970</v>
      </c>
      <c r="F311" s="100">
        <f t="shared" si="134"/>
        <v>4100</v>
      </c>
    </row>
    <row r="312" spans="1:9" s="96" customFormat="1" ht="30">
      <c r="A312" s="171" t="s">
        <v>22</v>
      </c>
      <c r="B312" s="172"/>
      <c r="C312" s="173">
        <f>C313</f>
        <v>3477</v>
      </c>
      <c r="D312" s="173">
        <f t="shared" si="134"/>
        <v>3850</v>
      </c>
      <c r="E312" s="173">
        <f t="shared" si="134"/>
        <v>3970</v>
      </c>
      <c r="F312" s="173">
        <f t="shared" si="134"/>
        <v>4100</v>
      </c>
      <c r="G312" s="97" t="s">
        <v>73</v>
      </c>
      <c r="H312" s="131" t="s">
        <v>97</v>
      </c>
    </row>
    <row r="313" spans="1:9" s="96" customFormat="1" ht="18.75" customHeight="1">
      <c r="A313" s="174" t="s">
        <v>23</v>
      </c>
      <c r="B313" s="172"/>
      <c r="C313" s="173">
        <f>C314+C315</f>
        <v>3477</v>
      </c>
      <c r="D313" s="173">
        <f t="shared" ref="D313:F313" si="135">D314+D315</f>
        <v>3850</v>
      </c>
      <c r="E313" s="173">
        <f t="shared" si="135"/>
        <v>3970</v>
      </c>
      <c r="F313" s="173">
        <f t="shared" si="135"/>
        <v>4100</v>
      </c>
    </row>
    <row r="314" spans="1:9" s="96" customFormat="1" ht="19.5" customHeight="1">
      <c r="A314" s="175" t="s">
        <v>24</v>
      </c>
      <c r="B314" s="172">
        <v>10</v>
      </c>
      <c r="C314" s="173">
        <v>2650</v>
      </c>
      <c r="D314" s="173">
        <v>3000</v>
      </c>
      <c r="E314" s="173">
        <v>3100</v>
      </c>
      <c r="F314" s="173">
        <v>3200</v>
      </c>
    </row>
    <row r="315" spans="1:9" s="96" customFormat="1" ht="19.5" customHeight="1">
      <c r="A315" s="175" t="s">
        <v>25</v>
      </c>
      <c r="B315" s="172">
        <v>20</v>
      </c>
      <c r="C315" s="173">
        <v>827</v>
      </c>
      <c r="D315" s="173">
        <v>850</v>
      </c>
      <c r="E315" s="173">
        <v>870</v>
      </c>
      <c r="F315" s="173">
        <v>900</v>
      </c>
    </row>
    <row r="316" spans="1:9" ht="19.5" customHeight="1">
      <c r="A316" s="7" t="s">
        <v>44</v>
      </c>
      <c r="B316" s="8"/>
      <c r="C316" s="35">
        <f>C38-C61</f>
        <v>-4729.9599999999919</v>
      </c>
      <c r="D316" s="35">
        <f t="shared" ref="D316:F316" si="136">D38-D61</f>
        <v>0</v>
      </c>
      <c r="E316" s="35">
        <f t="shared" si="136"/>
        <v>0</v>
      </c>
      <c r="F316" s="35">
        <f t="shared" si="136"/>
        <v>0</v>
      </c>
      <c r="H316"/>
      <c r="I316"/>
    </row>
    <row r="317" spans="1:9" ht="17.25" customHeight="1">
      <c r="A317" s="7" t="s">
        <v>45</v>
      </c>
      <c r="B317" s="9"/>
      <c r="C317" s="35">
        <f>C55-C65</f>
        <v>-1392.5030000000006</v>
      </c>
      <c r="D317" s="35">
        <f t="shared" ref="D317:F317" si="137">D55-D65</f>
        <v>0</v>
      </c>
      <c r="E317" s="35">
        <f t="shared" si="137"/>
        <v>0</v>
      </c>
      <c r="F317" s="35">
        <f t="shared" si="137"/>
        <v>0</v>
      </c>
      <c r="H317"/>
      <c r="I317"/>
    </row>
    <row r="318" spans="1:9" ht="16.5" customHeight="1">
      <c r="A318" s="7" t="s">
        <v>46</v>
      </c>
      <c r="B318" s="4"/>
      <c r="C318" s="36">
        <f>C18-C59</f>
        <v>-6122.4629999999597</v>
      </c>
      <c r="D318" s="57">
        <f>D18-D59</f>
        <v>0</v>
      </c>
      <c r="E318" s="57">
        <f>E18-E59</f>
        <v>0</v>
      </c>
      <c r="F318" s="57">
        <f>F18-F59</f>
        <v>0</v>
      </c>
      <c r="H318"/>
      <c r="I318"/>
    </row>
    <row r="319" spans="1:9">
      <c r="D319" s="38"/>
      <c r="E319" s="38"/>
      <c r="F319" s="15"/>
      <c r="H319"/>
      <c r="I319"/>
    </row>
    <row r="320" spans="1:9">
      <c r="D320" s="38"/>
      <c r="E320" s="38"/>
      <c r="F320" s="15"/>
      <c r="H320"/>
      <c r="I320"/>
    </row>
    <row r="321" spans="1:9">
      <c r="A321"/>
      <c r="B321"/>
      <c r="C321"/>
      <c r="D321" s="38"/>
      <c r="E321" s="38"/>
      <c r="F321" s="39"/>
      <c r="H321"/>
      <c r="I321"/>
    </row>
    <row r="322" spans="1:9">
      <c r="A322"/>
      <c r="B322"/>
      <c r="C322"/>
      <c r="D322" s="38"/>
      <c r="E322" s="38"/>
      <c r="F322" s="38"/>
      <c r="H322"/>
      <c r="I322"/>
    </row>
    <row r="323" spans="1:9">
      <c r="A323"/>
      <c r="B323"/>
      <c r="C323"/>
      <c r="D323" s="38"/>
      <c r="E323" s="38"/>
      <c r="F323" s="38"/>
      <c r="H323"/>
      <c r="I323"/>
    </row>
    <row r="324" spans="1:9">
      <c r="A324"/>
      <c r="B324"/>
      <c r="C324"/>
      <c r="D324" s="38"/>
      <c r="E324" s="38"/>
      <c r="F324" s="38"/>
      <c r="H324"/>
      <c r="I324"/>
    </row>
    <row r="325" spans="1:9">
      <c r="A325"/>
      <c r="B325"/>
      <c r="C325"/>
      <c r="D325" s="38"/>
      <c r="E325" s="38"/>
      <c r="F325" s="38"/>
      <c r="H325"/>
      <c r="I325"/>
    </row>
    <row r="326" spans="1:9">
      <c r="A326"/>
      <c r="B326"/>
      <c r="C326"/>
      <c r="D326" s="38"/>
      <c r="E326" s="38"/>
      <c r="F326" s="38"/>
      <c r="H326"/>
      <c r="I326"/>
    </row>
    <row r="327" spans="1:9">
      <c r="A327"/>
      <c r="B327"/>
      <c r="C327"/>
      <c r="D327" s="38"/>
      <c r="E327" s="38"/>
      <c r="F327" s="38"/>
      <c r="H327"/>
      <c r="I327"/>
    </row>
    <row r="328" spans="1:9">
      <c r="A328"/>
      <c r="B328"/>
      <c r="C328"/>
      <c r="D328" s="38"/>
      <c r="E328" s="38"/>
      <c r="F328" s="38"/>
      <c r="H328"/>
      <c r="I328"/>
    </row>
    <row r="329" spans="1:9">
      <c r="A329"/>
      <c r="B329"/>
      <c r="C329"/>
      <c r="D329" s="38"/>
      <c r="E329" s="38"/>
      <c r="F329" s="38"/>
      <c r="H329"/>
      <c r="I329"/>
    </row>
    <row r="330" spans="1:9">
      <c r="A330"/>
      <c r="B330"/>
      <c r="C330"/>
      <c r="D330" s="38"/>
      <c r="E330" s="38"/>
      <c r="F330" s="38"/>
      <c r="H330"/>
      <c r="I330"/>
    </row>
  </sheetData>
  <mergeCells count="7">
    <mergeCell ref="A8:F8"/>
    <mergeCell ref="A9:F9"/>
    <mergeCell ref="A10:F10"/>
    <mergeCell ref="A15:A16"/>
    <mergeCell ref="B15:B16"/>
    <mergeCell ref="C15:C16"/>
    <mergeCell ref="D15:F15"/>
  </mergeCells>
  <pageMargins left="0.46" right="0.27559055118110198" top="0.35433070866141703" bottom="0.23622047244094499" header="0.31496062992126" footer="0.196850393700787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</vt:lpstr>
      <vt:lpstr>'sheet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2015-02-10T08:03:08Z</cp:lastPrinted>
  <dcterms:created xsi:type="dcterms:W3CDTF">2012-01-03T09:20:27Z</dcterms:created>
  <dcterms:modified xsi:type="dcterms:W3CDTF">2015-02-10T08:45:46Z</dcterms:modified>
</cp:coreProperties>
</file>