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cu spitale" sheetId="3" r:id="rId1"/>
  </sheets>
  <definedNames>
    <definedName name="_xlnm.Print_Titles" localSheetId="0">'cu spitale'!$12:$14</definedName>
  </definedNames>
  <calcPr calcId="125725"/>
</workbook>
</file>

<file path=xl/calcChain.xml><?xml version="1.0" encoding="utf-8"?>
<calcChain xmlns="http://schemas.openxmlformats.org/spreadsheetml/2006/main">
  <c r="C45" i="3"/>
  <c r="C44" s="1"/>
  <c r="C40"/>
  <c r="C26"/>
  <c r="C25"/>
  <c r="C271"/>
  <c r="C258"/>
  <c r="C256" s="1"/>
  <c r="F32"/>
  <c r="E32"/>
  <c r="D32"/>
  <c r="F17"/>
  <c r="E17"/>
  <c r="D17"/>
  <c r="E44"/>
  <c r="F44"/>
  <c r="C32"/>
  <c r="C17"/>
  <c r="D27"/>
  <c r="F41"/>
  <c r="E41"/>
  <c r="D41"/>
  <c r="F27"/>
  <c r="E27"/>
  <c r="F265"/>
  <c r="E265"/>
  <c r="D265"/>
  <c r="C265"/>
  <c r="C41"/>
  <c r="C27"/>
  <c r="D240"/>
  <c r="D199" s="1"/>
  <c r="E240"/>
  <c r="E199" s="1"/>
  <c r="F240"/>
  <c r="F199" s="1"/>
  <c r="C240"/>
  <c r="C199" s="1"/>
  <c r="F258"/>
  <c r="F256" s="1"/>
  <c r="E258"/>
  <c r="E256" s="1"/>
  <c r="D258"/>
  <c r="D256" s="1"/>
  <c r="F253"/>
  <c r="F251" s="1"/>
  <c r="E253"/>
  <c r="E251" s="1"/>
  <c r="D253"/>
  <c r="D251" s="1"/>
  <c r="C253"/>
  <c r="C251" s="1"/>
  <c r="F248"/>
  <c r="F246" s="1"/>
  <c r="E248"/>
  <c r="E246" s="1"/>
  <c r="D248"/>
  <c r="D246" s="1"/>
  <c r="C248"/>
  <c r="C246" s="1"/>
  <c r="D155"/>
  <c r="E155"/>
  <c r="F155"/>
  <c r="C155"/>
  <c r="F195"/>
  <c r="F193" s="1"/>
  <c r="E195"/>
  <c r="E193" s="1"/>
  <c r="D195"/>
  <c r="D193" s="1"/>
  <c r="C195"/>
  <c r="C193" s="1"/>
  <c r="F190"/>
  <c r="F188" s="1"/>
  <c r="E190"/>
  <c r="D190"/>
  <c r="D188" s="1"/>
  <c r="C190"/>
  <c r="C188" s="1"/>
  <c r="F185"/>
  <c r="F183" s="1"/>
  <c r="E185"/>
  <c r="E183" s="1"/>
  <c r="D185"/>
  <c r="D183" s="1"/>
  <c r="C185"/>
  <c r="C183" s="1"/>
  <c r="F180"/>
  <c r="F178" s="1"/>
  <c r="E180"/>
  <c r="E178" s="1"/>
  <c r="D180"/>
  <c r="D178" s="1"/>
  <c r="C180"/>
  <c r="C178" s="1"/>
  <c r="F175"/>
  <c r="F173" s="1"/>
  <c r="E175"/>
  <c r="E173" s="1"/>
  <c r="D175"/>
  <c r="D173" s="1"/>
  <c r="C175"/>
  <c r="C173" s="1"/>
  <c r="F170"/>
  <c r="F168" s="1"/>
  <c r="E170"/>
  <c r="E168" s="1"/>
  <c r="D170"/>
  <c r="D168" s="1"/>
  <c r="C170"/>
  <c r="C168" s="1"/>
  <c r="F163"/>
  <c r="F161" s="1"/>
  <c r="E163"/>
  <c r="E161" s="1"/>
  <c r="D163"/>
  <c r="D161" s="1"/>
  <c r="C163"/>
  <c r="C156" s="1"/>
  <c r="D139"/>
  <c r="E139"/>
  <c r="F139"/>
  <c r="C139"/>
  <c r="D138"/>
  <c r="E138"/>
  <c r="F138"/>
  <c r="C138"/>
  <c r="D149"/>
  <c r="D148" s="1"/>
  <c r="E149"/>
  <c r="E148" s="1"/>
  <c r="F149"/>
  <c r="F148" s="1"/>
  <c r="C149"/>
  <c r="C148" s="1"/>
  <c r="D145"/>
  <c r="D144" s="1"/>
  <c r="E145"/>
  <c r="E144" s="1"/>
  <c r="F145"/>
  <c r="F144" s="1"/>
  <c r="C145"/>
  <c r="C144" s="1"/>
  <c r="D141"/>
  <c r="D137" s="1"/>
  <c r="E141"/>
  <c r="F141"/>
  <c r="C141"/>
  <c r="C137" s="1"/>
  <c r="F58"/>
  <c r="F56" s="1"/>
  <c r="E58"/>
  <c r="E56" s="1"/>
  <c r="D58"/>
  <c r="D56" s="1"/>
  <c r="C58"/>
  <c r="C56" s="1"/>
  <c r="D241" l="1"/>
  <c r="E241"/>
  <c r="F241"/>
  <c r="C161"/>
  <c r="C154" s="1"/>
  <c r="E137"/>
  <c r="E156"/>
  <c r="D156"/>
  <c r="F154"/>
  <c r="D154"/>
  <c r="E188"/>
  <c r="E154" s="1"/>
  <c r="F156"/>
  <c r="F137"/>
  <c r="D140"/>
  <c r="D136" s="1"/>
  <c r="E140"/>
  <c r="E136" s="1"/>
  <c r="F140"/>
  <c r="F136" s="1"/>
  <c r="C140"/>
  <c r="C136" s="1"/>
  <c r="F75"/>
  <c r="E70"/>
  <c r="E63" s="1"/>
  <c r="D70"/>
  <c r="D63" s="1"/>
  <c r="C131"/>
  <c r="C134"/>
  <c r="C124"/>
  <c r="C127"/>
  <c r="C117"/>
  <c r="C120"/>
  <c r="C110"/>
  <c r="C113"/>
  <c r="C103"/>
  <c r="C106"/>
  <c r="C99"/>
  <c r="C96"/>
  <c r="C89"/>
  <c r="C92"/>
  <c r="C82"/>
  <c r="C85"/>
  <c r="C78"/>
  <c r="C75"/>
  <c r="C273"/>
  <c r="F269"/>
  <c r="F268" s="1"/>
  <c r="F267" s="1"/>
  <c r="E269"/>
  <c r="E268" s="1"/>
  <c r="E267" s="1"/>
  <c r="D269"/>
  <c r="D268" s="1"/>
  <c r="D267" s="1"/>
  <c r="C269"/>
  <c r="F264"/>
  <c r="F263" s="1"/>
  <c r="F262" s="1"/>
  <c r="F261" s="1"/>
  <c r="E264"/>
  <c r="E263" s="1"/>
  <c r="E262" s="1"/>
  <c r="E261" s="1"/>
  <c r="D264"/>
  <c r="D263" s="1"/>
  <c r="D262" s="1"/>
  <c r="D261" s="1"/>
  <c r="C264"/>
  <c r="C263" s="1"/>
  <c r="C262" s="1"/>
  <c r="C261" s="1"/>
  <c r="F259"/>
  <c r="F242" s="1"/>
  <c r="E259"/>
  <c r="E242" s="1"/>
  <c r="D259"/>
  <c r="D242" s="1"/>
  <c r="C259"/>
  <c r="C242" s="1"/>
  <c r="F250"/>
  <c r="F249" s="1"/>
  <c r="E250"/>
  <c r="E249" s="1"/>
  <c r="D250"/>
  <c r="D249" s="1"/>
  <c r="C250"/>
  <c r="C249" s="1"/>
  <c r="E245"/>
  <c r="C245"/>
  <c r="F243"/>
  <c r="E243"/>
  <c r="D243"/>
  <c r="C243"/>
  <c r="C241"/>
  <c r="F235"/>
  <c r="F234" s="1"/>
  <c r="E235"/>
  <c r="E234" s="1"/>
  <c r="D235"/>
  <c r="C235"/>
  <c r="C234" s="1"/>
  <c r="F231"/>
  <c r="F230" s="1"/>
  <c r="F229" s="1"/>
  <c r="E231"/>
  <c r="E230" s="1"/>
  <c r="E229" s="1"/>
  <c r="D231"/>
  <c r="D230" s="1"/>
  <c r="D229" s="1"/>
  <c r="C231"/>
  <c r="C230" s="1"/>
  <c r="C229" s="1"/>
  <c r="F227"/>
  <c r="F226" s="1"/>
  <c r="F225" s="1"/>
  <c r="E227"/>
  <c r="E226" s="1"/>
  <c r="E225" s="1"/>
  <c r="D227"/>
  <c r="D226" s="1"/>
  <c r="D225" s="1"/>
  <c r="C227"/>
  <c r="C226" s="1"/>
  <c r="C225" s="1"/>
  <c r="F223"/>
  <c r="E223"/>
  <c r="E222" s="1"/>
  <c r="E221" s="1"/>
  <c r="D223"/>
  <c r="D222" s="1"/>
  <c r="D221" s="1"/>
  <c r="C223"/>
  <c r="C222" s="1"/>
  <c r="C221" s="1"/>
  <c r="F222"/>
  <c r="F221" s="1"/>
  <c r="F219"/>
  <c r="E219"/>
  <c r="D219"/>
  <c r="C219"/>
  <c r="F217"/>
  <c r="F216" s="1"/>
  <c r="F215" s="1"/>
  <c r="E217"/>
  <c r="D217"/>
  <c r="C217"/>
  <c r="F213"/>
  <c r="E213"/>
  <c r="D213"/>
  <c r="C213"/>
  <c r="F211"/>
  <c r="E211"/>
  <c r="D211"/>
  <c r="C211"/>
  <c r="C210" s="1"/>
  <c r="C209" s="1"/>
  <c r="F210"/>
  <c r="F209" s="1"/>
  <c r="F208"/>
  <c r="E208"/>
  <c r="D208"/>
  <c r="C208"/>
  <c r="F206"/>
  <c r="E206"/>
  <c r="D206"/>
  <c r="C206"/>
  <c r="F192"/>
  <c r="F191" s="1"/>
  <c r="E192"/>
  <c r="E191" s="1"/>
  <c r="D192"/>
  <c r="D191" s="1"/>
  <c r="C192"/>
  <c r="C191" s="1"/>
  <c r="F187"/>
  <c r="F186" s="1"/>
  <c r="D187"/>
  <c r="D186" s="1"/>
  <c r="C187"/>
  <c r="C186" s="1"/>
  <c r="F182"/>
  <c r="F181" s="1"/>
  <c r="E182"/>
  <c r="E181" s="1"/>
  <c r="D182"/>
  <c r="D181" s="1"/>
  <c r="C182"/>
  <c r="C181" s="1"/>
  <c r="F177"/>
  <c r="F176" s="1"/>
  <c r="E177"/>
  <c r="E176" s="1"/>
  <c r="D177"/>
  <c r="D176" s="1"/>
  <c r="C177"/>
  <c r="C176" s="1"/>
  <c r="F172"/>
  <c r="F171" s="1"/>
  <c r="E172"/>
  <c r="E171" s="1"/>
  <c r="D172"/>
  <c r="D171" s="1"/>
  <c r="C172"/>
  <c r="C171" s="1"/>
  <c r="F167"/>
  <c r="F166" s="1"/>
  <c r="E167"/>
  <c r="E166" s="1"/>
  <c r="D167"/>
  <c r="D166" s="1"/>
  <c r="C167"/>
  <c r="C166" s="1"/>
  <c r="F164"/>
  <c r="F160" s="1"/>
  <c r="E164"/>
  <c r="E157" s="1"/>
  <c r="D164"/>
  <c r="D157" s="1"/>
  <c r="C164"/>
  <c r="F158"/>
  <c r="E158"/>
  <c r="D158"/>
  <c r="C158"/>
  <c r="F134"/>
  <c r="E134"/>
  <c r="D134"/>
  <c r="F131"/>
  <c r="E131"/>
  <c r="D131"/>
  <c r="F127"/>
  <c r="E127"/>
  <c r="D127"/>
  <c r="F124"/>
  <c r="E124"/>
  <c r="D124"/>
  <c r="F120"/>
  <c r="E120"/>
  <c r="D120"/>
  <c r="F117"/>
  <c r="E117"/>
  <c r="D117"/>
  <c r="F113"/>
  <c r="E113"/>
  <c r="D113"/>
  <c r="F110"/>
  <c r="E110"/>
  <c r="D110"/>
  <c r="F106"/>
  <c r="E106"/>
  <c r="D106"/>
  <c r="F103"/>
  <c r="E103"/>
  <c r="D103"/>
  <c r="F99"/>
  <c r="E99"/>
  <c r="D99"/>
  <c r="F96"/>
  <c r="E96"/>
  <c r="D96"/>
  <c r="F92"/>
  <c r="E92"/>
  <c r="D92"/>
  <c r="F89"/>
  <c r="E89"/>
  <c r="D89"/>
  <c r="F85"/>
  <c r="E85"/>
  <c r="D85"/>
  <c r="F82"/>
  <c r="E82"/>
  <c r="D82"/>
  <c r="F78"/>
  <c r="E78"/>
  <c r="D78"/>
  <c r="F72"/>
  <c r="F65" s="1"/>
  <c r="E72"/>
  <c r="E65" s="1"/>
  <c r="D72"/>
  <c r="D65" s="1"/>
  <c r="C72"/>
  <c r="C65" s="1"/>
  <c r="C70"/>
  <c r="C63" s="1"/>
  <c r="F69"/>
  <c r="E69"/>
  <c r="D69"/>
  <c r="C69"/>
  <c r="F55"/>
  <c r="F54" s="1"/>
  <c r="E55"/>
  <c r="E54" s="1"/>
  <c r="D55"/>
  <c r="D54" s="1"/>
  <c r="C55"/>
  <c r="F51"/>
  <c r="E51"/>
  <c r="D51"/>
  <c r="C51"/>
  <c r="D45"/>
  <c r="D44" s="1"/>
  <c r="D40"/>
  <c r="F33"/>
  <c r="E33"/>
  <c r="D33"/>
  <c r="C33"/>
  <c r="C30" s="1"/>
  <c r="D26"/>
  <c r="D25"/>
  <c r="F18"/>
  <c r="E18"/>
  <c r="D18"/>
  <c r="C18"/>
  <c r="F153" l="1"/>
  <c r="E187"/>
  <c r="E186" s="1"/>
  <c r="E202"/>
  <c r="C216"/>
  <c r="C215" s="1"/>
  <c r="D255"/>
  <c r="D254" s="1"/>
  <c r="C255"/>
  <c r="C254" s="1"/>
  <c r="F255"/>
  <c r="F254" s="1"/>
  <c r="E255"/>
  <c r="E254" s="1"/>
  <c r="C207"/>
  <c r="C202"/>
  <c r="C201" s="1"/>
  <c r="D234"/>
  <c r="D233" s="1"/>
  <c r="F202"/>
  <c r="F201" s="1"/>
  <c r="D207"/>
  <c r="D202"/>
  <c r="D201" s="1"/>
  <c r="D30"/>
  <c r="D160"/>
  <c r="D153" s="1"/>
  <c r="D75"/>
  <c r="D74" s="1"/>
  <c r="D73" s="1"/>
  <c r="F30"/>
  <c r="F15" s="1"/>
  <c r="E160"/>
  <c r="C54"/>
  <c r="E30"/>
  <c r="E15" s="1"/>
  <c r="D81"/>
  <c r="D80" s="1"/>
  <c r="F88"/>
  <c r="F87" s="1"/>
  <c r="D95"/>
  <c r="D94" s="1"/>
  <c r="F130"/>
  <c r="F129" s="1"/>
  <c r="D62"/>
  <c r="D49" s="1"/>
  <c r="C62"/>
  <c r="C49" s="1"/>
  <c r="F62"/>
  <c r="F49" s="1"/>
  <c r="E62"/>
  <c r="E49" s="1"/>
  <c r="E130"/>
  <c r="E129" s="1"/>
  <c r="C88"/>
  <c r="C87" s="1"/>
  <c r="F74"/>
  <c r="F73" s="1"/>
  <c r="E109"/>
  <c r="E108" s="1"/>
  <c r="E123"/>
  <c r="E122" s="1"/>
  <c r="D200"/>
  <c r="D50" s="1"/>
  <c r="E88"/>
  <c r="E87" s="1"/>
  <c r="E102"/>
  <c r="E101" s="1"/>
  <c r="C95"/>
  <c r="C94" s="1"/>
  <c r="C109"/>
  <c r="C108" s="1"/>
  <c r="C123"/>
  <c r="C122" s="1"/>
  <c r="E200"/>
  <c r="E50" s="1"/>
  <c r="E116"/>
  <c r="E115" s="1"/>
  <c r="F239"/>
  <c r="D88"/>
  <c r="D87" s="1"/>
  <c r="D102"/>
  <c r="D101" s="1"/>
  <c r="D116"/>
  <c r="D115" s="1"/>
  <c r="F123"/>
  <c r="F122" s="1"/>
  <c r="D130"/>
  <c r="D129" s="1"/>
  <c r="F233"/>
  <c r="F203" s="1"/>
  <c r="C81"/>
  <c r="C80" s="1"/>
  <c r="C74"/>
  <c r="C73" s="1"/>
  <c r="C130"/>
  <c r="C129" s="1"/>
  <c r="E216"/>
  <c r="E215" s="1"/>
  <c r="F109"/>
  <c r="F108" s="1"/>
  <c r="F81"/>
  <c r="F80" s="1"/>
  <c r="F102"/>
  <c r="F101" s="1"/>
  <c r="D109"/>
  <c r="D108" s="1"/>
  <c r="D123"/>
  <c r="D122" s="1"/>
  <c r="C233"/>
  <c r="C239"/>
  <c r="C15"/>
  <c r="C244"/>
  <c r="F70"/>
  <c r="F63" s="1"/>
  <c r="F245"/>
  <c r="C268"/>
  <c r="C267" s="1"/>
  <c r="C200"/>
  <c r="C50" s="1"/>
  <c r="F200"/>
  <c r="F207"/>
  <c r="D216"/>
  <c r="D215" s="1"/>
  <c r="D239"/>
  <c r="C102"/>
  <c r="C101" s="1"/>
  <c r="E75"/>
  <c r="E74" s="1"/>
  <c r="E73" s="1"/>
  <c r="F116"/>
  <c r="F115" s="1"/>
  <c r="E210"/>
  <c r="E209" s="1"/>
  <c r="E239"/>
  <c r="C116"/>
  <c r="C115" s="1"/>
  <c r="C68"/>
  <c r="C61" s="1"/>
  <c r="E71"/>
  <c r="E64" s="1"/>
  <c r="F95"/>
  <c r="F94" s="1"/>
  <c r="F71"/>
  <c r="F64" s="1"/>
  <c r="E95"/>
  <c r="E94" s="1"/>
  <c r="D71"/>
  <c r="D64" s="1"/>
  <c r="C71"/>
  <c r="C64" s="1"/>
  <c r="E207"/>
  <c r="D210"/>
  <c r="D205"/>
  <c r="C157"/>
  <c r="C160"/>
  <c r="F157"/>
  <c r="E244"/>
  <c r="E205"/>
  <c r="E81"/>
  <c r="F68"/>
  <c r="F61" s="1"/>
  <c r="F205"/>
  <c r="C205"/>
  <c r="D245"/>
  <c r="E153" l="1"/>
  <c r="C203"/>
  <c r="E238"/>
  <c r="C238"/>
  <c r="C237"/>
  <c r="E237"/>
  <c r="F60"/>
  <c r="D159"/>
  <c r="D152" s="1"/>
  <c r="D68"/>
  <c r="D61" s="1"/>
  <c r="F50"/>
  <c r="E159"/>
  <c r="C60"/>
  <c r="E68"/>
  <c r="E61" s="1"/>
  <c r="D15"/>
  <c r="C198"/>
  <c r="F53"/>
  <c r="F198"/>
  <c r="F48" s="1"/>
  <c r="F204"/>
  <c r="D53"/>
  <c r="D67"/>
  <c r="D66" s="1"/>
  <c r="D59" s="1"/>
  <c r="E198"/>
  <c r="C204"/>
  <c r="D52"/>
  <c r="D276" s="1"/>
  <c r="C53"/>
  <c r="C52"/>
  <c r="C276" s="1"/>
  <c r="F238"/>
  <c r="F244"/>
  <c r="F237" s="1"/>
  <c r="F196" s="1"/>
  <c r="D198"/>
  <c r="C67"/>
  <c r="C66" s="1"/>
  <c r="C59" s="1"/>
  <c r="F52"/>
  <c r="F276" s="1"/>
  <c r="F67"/>
  <c r="F66" s="1"/>
  <c r="F59" s="1"/>
  <c r="E233"/>
  <c r="E203" s="1"/>
  <c r="E204"/>
  <c r="D209"/>
  <c r="D203" s="1"/>
  <c r="D204"/>
  <c r="C159"/>
  <c r="C152" s="1"/>
  <c r="C153"/>
  <c r="D244"/>
  <c r="D237" s="1"/>
  <c r="D238"/>
  <c r="E80"/>
  <c r="E67"/>
  <c r="F159"/>
  <c r="E201"/>
  <c r="E52" s="1"/>
  <c r="E276" s="1"/>
  <c r="E53"/>
  <c r="C196" l="1"/>
  <c r="C46" s="1"/>
  <c r="C277" s="1"/>
  <c r="E197"/>
  <c r="E196"/>
  <c r="C197"/>
  <c r="C47" s="1"/>
  <c r="D48"/>
  <c r="D275" s="1"/>
  <c r="E60"/>
  <c r="E48"/>
  <c r="E275" s="1"/>
  <c r="D60"/>
  <c r="C48"/>
  <c r="C275" s="1"/>
  <c r="F275"/>
  <c r="F152"/>
  <c r="F46" s="1"/>
  <c r="F277" s="1"/>
  <c r="E152"/>
  <c r="F197"/>
  <c r="F47" s="1"/>
  <c r="D197"/>
  <c r="D196"/>
  <c r="E66"/>
  <c r="E47" l="1"/>
  <c r="D47"/>
  <c r="D46"/>
  <c r="D277" s="1"/>
  <c r="E59"/>
  <c r="E46" s="1"/>
  <c r="E277" s="1"/>
</calcChain>
</file>

<file path=xl/sharedStrings.xml><?xml version="1.0" encoding="utf-8"?>
<sst xmlns="http://schemas.openxmlformats.org/spreadsheetml/2006/main" count="330" uniqueCount="109">
  <si>
    <t xml:space="preserve">BUGETUL DE VENITURI SI CHELTUIELI </t>
  </si>
  <si>
    <t xml:space="preserve">mii lei </t>
  </si>
  <si>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</si>
  <si>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</si>
  <si>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</si>
  <si>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</si>
  <si>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</si>
  <si>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</si>
  <si>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</si>
  <si>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</si>
  <si>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</si>
  <si>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Venituri din contractele cu casele de asigurari de sanatate</t>
  </si>
  <si>
    <t>33.10.21</t>
  </si>
  <si>
    <t>Venituri din contractele incheiate cu DSP din sumele de la bug. de stat</t>
  </si>
  <si>
    <t>33.10.30</t>
  </si>
  <si>
    <t>Venituri din contractele incheiate cu DSP din sumele de la Min. Sanatatii</t>
  </si>
  <si>
    <t>33.10.31</t>
  </si>
  <si>
    <t>Venituri din contractele incheiate cu Institutele de medicina legala din sume alocate de la bugetul de stat</t>
  </si>
  <si>
    <t>33.10.32</t>
  </si>
  <si>
    <t>VENITURILE SECT. DE FUNCTIONARE</t>
  </si>
  <si>
    <t>VENITURILE SECT. DE DEZVOLTARE</t>
  </si>
  <si>
    <t xml:space="preserve">TOTAL CHELTUIELI </t>
  </si>
  <si>
    <t>TOTAL CHELTUIELI (S. FUNCTIONARE+S.DEZV.)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</si>
  <si>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</si>
  <si>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</si>
  <si>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</si>
  <si>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</si>
  <si>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</si>
  <si>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</si>
  <si>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66.10.06.01</t>
  </si>
  <si>
    <t>SPITALUL DE PEDIATRIE PITESTI</t>
  </si>
  <si>
    <t>SPITALUL  DE RECUPERARE BRADET</t>
  </si>
  <si>
    <t>CULTURA, RECREERE SI RELIGIE</t>
  </si>
  <si>
    <t>67.10.</t>
  </si>
  <si>
    <t>67.10.03.</t>
  </si>
  <si>
    <t>67.10.03.02.01</t>
  </si>
  <si>
    <t>67.10.03.02.02</t>
  </si>
  <si>
    <t>67.10.03.04</t>
  </si>
  <si>
    <t>67.10.03.05</t>
  </si>
  <si>
    <t>67.10.03.08</t>
  </si>
  <si>
    <t>67.10.50.01</t>
  </si>
  <si>
    <t xml:space="preserve">ASIGURARI SI ASISTENTA SOCIALA </t>
  </si>
  <si>
    <t>68.10.04</t>
  </si>
  <si>
    <t>C.I.A. PITESTI</t>
  </si>
  <si>
    <t>68.10.04.01</t>
  </si>
  <si>
    <t>C.I.A. BASCOVELE</t>
  </si>
  <si>
    <t>68.10.04.02</t>
  </si>
  <si>
    <t>68.10.05.02.02</t>
  </si>
  <si>
    <t>UNITATI MEDICO-SOCIALE</t>
  </si>
  <si>
    <t>68.10.50</t>
  </si>
  <si>
    <t>U.A.M.S . CALINESTI</t>
  </si>
  <si>
    <t>68.10.50.01</t>
  </si>
  <si>
    <t>U.A.M.S. DEDULESTI</t>
  </si>
  <si>
    <t>68.10.50.02</t>
  </si>
  <si>
    <t>U.A.M.S. SUICI</t>
  </si>
  <si>
    <t>68.10.50.03</t>
  </si>
  <si>
    <t>AGRICULTURA , SILVICULTURA</t>
  </si>
  <si>
    <t>CAMERA AGRICOLA</t>
  </si>
  <si>
    <t>83.10.03.07</t>
  </si>
  <si>
    <t>SERV. PUBLIC JUDETEAN DE PAZA SI ORDINE ARGES</t>
  </si>
  <si>
    <t>87.10.50</t>
  </si>
  <si>
    <t>37.10.03</t>
  </si>
  <si>
    <t>37.10.04</t>
  </si>
  <si>
    <t>ANEXA 2</t>
  </si>
  <si>
    <t>CAMIN PERSOANE VARSTNICE DOMNESTI</t>
  </si>
  <si>
    <t>CAMIN PERSOANE VARSTNICE RUCAR</t>
  </si>
  <si>
    <t>CAMIN PERSOANE VARSTNICE MOZACENI</t>
  </si>
  <si>
    <t>Varsaminte din sectiunea de functionare pentru finantarea sectiunii de dezvoltare</t>
  </si>
  <si>
    <t xml:space="preserve">Varsaminte din sectiunea de functionare </t>
  </si>
  <si>
    <t xml:space="preserve">Cheltuieli cu bunuri si servicii </t>
  </si>
  <si>
    <t>CENTRE DE ASISTENTA (III.1.a+III.1.b.+III.1.c+III.1.d+III.1.e+III.1.f)</t>
  </si>
  <si>
    <t xml:space="preserve">DEFICIT SECT.DE FUNCTIONARE </t>
  </si>
  <si>
    <t>DEFICIT SECT.DE DEZVOLTARE</t>
  </si>
  <si>
    <t xml:space="preserve">TOTAL DEFICIT </t>
  </si>
  <si>
    <t>Asistenta sociala</t>
  </si>
  <si>
    <t>MUZEUL VITICULTURII SI POMICULTURII GOLESTI</t>
  </si>
  <si>
    <t>SCOALA POPULARA DE ARTE SI MESERII</t>
  </si>
  <si>
    <t>CENTRUL JUDETEAN PENTRU CONSERVAREA SI PROMOVAREA CULTURII TRADITIONALE ARGES</t>
  </si>
  <si>
    <t>CENTRUL DE  CULTURA "BRATIANU"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</si>
  <si>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</si>
  <si>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</si>
  <si>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</si>
  <si>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</si>
  <si>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</si>
  <si>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</si>
  <si>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</si>
  <si>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ESTIMARI</t>
  </si>
  <si>
    <t>DIRECTIA JUDETEANA PENTRU EVIDENTA PERSOANELOR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</si>
  <si>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</si>
  <si>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</si>
  <si>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</si>
  <si>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</si>
  <si>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</si>
  <si>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CONSILIUL JUDETEAN ARGES</t>
  </si>
  <si>
    <t>FINANTAT INTEGRAL  SAU PARTIAL DIN VENITURI PROPRII PE ANUL 2014</t>
  </si>
  <si>
    <t>33.10.19</t>
  </si>
  <si>
    <t>43.10.09</t>
  </si>
  <si>
    <t>43.10.15</t>
  </si>
  <si>
    <t>Venituri din serbari si spectacole scolare, manifestari culturale , artistice si sportive</t>
  </si>
  <si>
    <t>Subventii pentru institutii publice</t>
  </si>
  <si>
    <t>Subventii din bugetul local pentru finantarea camerelor agricole</t>
  </si>
  <si>
    <t>C.S.P.D. VULTURESTI</t>
  </si>
  <si>
    <t>la Hotararea C.J. nr.     /29.01.2014</t>
  </si>
  <si>
    <t>SPITALE GENERALE</t>
  </si>
  <si>
    <t>BIBLIOTECA JUDETEANA "DINICU GOLESCU "</t>
  </si>
  <si>
    <t>MUZEUL JUDETEAN ARGES</t>
  </si>
  <si>
    <t>SI ESTIMARILE PE ANII 2015 - 2017</t>
  </si>
  <si>
    <t>AN 2014</t>
  </si>
  <si>
    <t>DENUMIRE INDICATORI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</si>
</sst>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16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</cellStyleXfs>
  <cellXfs count="146">
    <xf numFmtId="0" fontId="0" fillId="0" borderId="0" xfId="0"/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4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1" xfId="0" applyFont="1" applyBorder="1" applyAlignment="1">
      <alignment horizontal="left" wrapText="1"/>
    </xf>
    <xf numFmtId="0" fontId="2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1" fillId="0" borderId="1" xfId="0" applyNumberFormat="1" applyFont="1" applyBorder="1"/>
    <xf numFmtId="0" fontId="1" fillId="4" borderId="1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/>
    <xf numFmtId="2" fontId="2" fillId="0" borderId="1" xfId="0" applyNumberFormat="1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2" fontId="3" fillId="0" borderId="1" xfId="0" applyNumberFormat="1" applyFont="1" applyBorder="1"/>
    <xf numFmtId="2" fontId="2" fillId="5" borderId="1" xfId="0" applyNumberFormat="1" applyFont="1" applyFill="1" applyBorder="1"/>
    <xf numFmtId="2" fontId="1" fillId="4" borderId="1" xfId="0" applyNumberFormat="1" applyFont="1" applyFill="1" applyBorder="1" applyAlignment="1">
      <alignment horizontal="right" wrapText="1"/>
    </xf>
    <xf numFmtId="0" fontId="1" fillId="0" borderId="0" xfId="0" applyFont="1" applyFill="1"/>
    <xf numFmtId="2" fontId="7" fillId="0" borderId="0" xfId="0" applyNumberFormat="1" applyFont="1" applyFill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/>
    <xf numFmtId="2" fontId="11" fillId="6" borderId="1" xfId="2" applyNumberFormat="1" applyFont="1" applyBorder="1"/>
    <xf numFmtId="0" fontId="11" fillId="6" borderId="1" xfId="2" applyFont="1" applyBorder="1" applyAlignment="1">
      <alignment horizontal="center" wrapText="1"/>
    </xf>
    <xf numFmtId="0" fontId="8" fillId="7" borderId="1" xfId="3" applyFont="1" applyBorder="1" applyAlignment="1">
      <alignment horizontal="center"/>
    </xf>
    <xf numFmtId="2" fontId="8" fillId="7" borderId="1" xfId="3" applyNumberFormat="1" applyFont="1" applyBorder="1" applyAlignment="1">
      <alignment horizontal="right"/>
    </xf>
    <xf numFmtId="0" fontId="5" fillId="0" borderId="0" xfId="0" applyFont="1"/>
    <xf numFmtId="164" fontId="5" fillId="0" borderId="0" xfId="1" applyFont="1"/>
    <xf numFmtId="164" fontId="5" fillId="0" borderId="0" xfId="1" applyFont="1" applyFill="1" applyBorder="1"/>
    <xf numFmtId="0" fontId="1" fillId="3" borderId="1" xfId="0" applyFont="1" applyFill="1" applyBorder="1" applyAlignment="1">
      <alignment horizontal="left"/>
    </xf>
    <xf numFmtId="0" fontId="12" fillId="8" borderId="1" xfId="4" applyBorder="1" applyAlignment="1">
      <alignment horizontal="center"/>
    </xf>
    <xf numFmtId="2" fontId="12" fillId="8" borderId="1" xfId="4" applyNumberFormat="1" applyBorder="1" applyAlignment="1">
      <alignment horizontal="right"/>
    </xf>
    <xf numFmtId="0" fontId="12" fillId="8" borderId="1" xfId="4" applyBorder="1" applyAlignment="1">
      <alignment horizontal="left" wrapText="1"/>
    </xf>
    <xf numFmtId="0" fontId="12" fillId="8" borderId="1" xfId="4" applyBorder="1" applyAlignment="1">
      <alignment horizontal="left"/>
    </xf>
    <xf numFmtId="0" fontId="12" fillId="8" borderId="1" xfId="4" applyBorder="1"/>
    <xf numFmtId="0" fontId="13" fillId="9" borderId="1" xfId="5" applyBorder="1" applyAlignment="1">
      <alignment horizontal="center" wrapText="1"/>
    </xf>
    <xf numFmtId="0" fontId="13" fillId="9" borderId="1" xfId="5" applyBorder="1" applyAlignment="1">
      <alignment horizontal="center"/>
    </xf>
    <xf numFmtId="2" fontId="13" fillId="9" borderId="1" xfId="5" applyNumberFormat="1" applyBorder="1" applyAlignment="1">
      <alignment horizontal="right"/>
    </xf>
    <xf numFmtId="2" fontId="13" fillId="9" borderId="1" xfId="5" applyNumberFormat="1" applyBorder="1" applyAlignment="1">
      <alignment horizontal="center"/>
    </xf>
    <xf numFmtId="0" fontId="13" fillId="9" borderId="1" xfId="5" applyBorder="1" applyAlignment="1">
      <alignment horizontal="left" wrapText="1"/>
    </xf>
    <xf numFmtId="0" fontId="13" fillId="9" borderId="1" xfId="5" applyBorder="1" applyAlignment="1">
      <alignment horizontal="left"/>
    </xf>
    <xf numFmtId="0" fontId="13" fillId="9" borderId="1" xfId="5" applyBorder="1"/>
    <xf numFmtId="0" fontId="8" fillId="0" borderId="1" xfId="0" applyFont="1" applyBorder="1" applyAlignment="1">
      <alignment horizontal="right"/>
    </xf>
    <xf numFmtId="0" fontId="14" fillId="6" borderId="1" xfId="2" applyFont="1" applyBorder="1" applyAlignment="1">
      <alignment horizontal="center"/>
    </xf>
    <xf numFmtId="164" fontId="14" fillId="6" borderId="1" xfId="1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1" fillId="6" borderId="1" xfId="2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2" fontId="2" fillId="5" borderId="1" xfId="0" applyNumberFormat="1" applyFont="1" applyFill="1" applyBorder="1" applyAlignment="1">
      <alignment horizontal="right"/>
    </xf>
    <xf numFmtId="0" fontId="12" fillId="8" borderId="1" xfId="4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0" fillId="0" borderId="0" xfId="0" applyAlignment="1"/>
    <xf numFmtId="2" fontId="1" fillId="10" borderId="1" xfId="0" applyNumberFormat="1" applyFont="1" applyFill="1" applyBorder="1"/>
    <xf numFmtId="0" fontId="11" fillId="6" borderId="1" xfId="2" applyFont="1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center"/>
    </xf>
    <xf numFmtId="2" fontId="2" fillId="10" borderId="1" xfId="0" applyNumberFormat="1" applyFont="1" applyFill="1" applyBorder="1" applyAlignment="1">
      <alignment horizontal="right" wrapText="1"/>
    </xf>
    <xf numFmtId="0" fontId="0" fillId="10" borderId="0" xfId="0" applyFill="1"/>
    <xf numFmtId="0" fontId="2" fillId="10" borderId="1" xfId="0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left"/>
    </xf>
    <xf numFmtId="0" fontId="1" fillId="10" borderId="1" xfId="0" applyFont="1" applyFill="1" applyBorder="1"/>
    <xf numFmtId="2" fontId="1" fillId="10" borderId="1" xfId="0" applyNumberFormat="1" applyFont="1" applyFill="1" applyBorder="1" applyAlignment="1">
      <alignment horizontal="right"/>
    </xf>
    <xf numFmtId="2" fontId="2" fillId="5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5" fillId="10" borderId="1" xfId="4" applyFont="1" applyFill="1" applyBorder="1"/>
    <xf numFmtId="0" fontId="15" fillId="10" borderId="1" xfId="4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/>
    <xf numFmtId="2" fontId="1" fillId="11" borderId="5" xfId="0" applyNumberFormat="1" applyFont="1" applyFill="1" applyBorder="1" applyAlignment="1">
      <alignment horizontal="right"/>
    </xf>
    <xf numFmtId="2" fontId="1" fillId="12" borderId="5" xfId="0" applyNumberFormat="1" applyFont="1" applyFill="1" applyBorder="1" applyAlignment="1">
      <alignment horizontal="right"/>
    </xf>
    <xf numFmtId="0" fontId="12" fillId="12" borderId="1" xfId="4" applyFill="1" applyBorder="1" applyAlignment="1">
      <alignment horizontal="left" wrapText="1"/>
    </xf>
    <xf numFmtId="0" fontId="12" fillId="12" borderId="1" xfId="4" applyFill="1" applyBorder="1" applyAlignment="1">
      <alignment horizontal="center"/>
    </xf>
    <xf numFmtId="2" fontId="12" fillId="12" borderId="1" xfId="4" applyNumberFormat="1" applyFill="1" applyBorder="1" applyAlignment="1">
      <alignment horizontal="right"/>
    </xf>
    <xf numFmtId="0" fontId="12" fillId="12" borderId="1" xfId="4" applyFill="1" applyBorder="1" applyAlignment="1">
      <alignment horizontal="left"/>
    </xf>
    <xf numFmtId="0" fontId="12" fillId="12" borderId="1" xfId="4" applyFill="1" applyBorder="1"/>
    <xf numFmtId="0" fontId="12" fillId="13" borderId="1" xfId="4" applyFill="1" applyBorder="1" applyAlignment="1">
      <alignment horizontal="left" wrapText="1"/>
    </xf>
    <xf numFmtId="0" fontId="12" fillId="13" borderId="1" xfId="4" applyFill="1" applyBorder="1" applyAlignment="1">
      <alignment horizontal="center"/>
    </xf>
    <xf numFmtId="0" fontId="12" fillId="13" borderId="1" xfId="4" applyFill="1" applyBorder="1" applyAlignment="1">
      <alignment horizontal="left"/>
    </xf>
    <xf numFmtId="0" fontId="12" fillId="13" borderId="1" xfId="4" applyFill="1" applyBorder="1"/>
    <xf numFmtId="0" fontId="1" fillId="13" borderId="1" xfId="0" applyFont="1" applyFill="1" applyBorder="1" applyAlignment="1">
      <alignment horizontal="center"/>
    </xf>
    <xf numFmtId="0" fontId="12" fillId="13" borderId="1" xfId="4" applyFill="1" applyBorder="1" applyAlignment="1">
      <alignment wrapText="1"/>
    </xf>
    <xf numFmtId="2" fontId="12" fillId="13" borderId="1" xfId="4" applyNumberFormat="1" applyFill="1" applyBorder="1" applyAlignment="1">
      <alignment horizontal="right"/>
    </xf>
    <xf numFmtId="0" fontId="2" fillId="13" borderId="1" xfId="0" applyFont="1" applyFill="1" applyBorder="1" applyAlignment="1">
      <alignment horizontal="center" wrapText="1"/>
    </xf>
    <xf numFmtId="4" fontId="1" fillId="13" borderId="1" xfId="0" applyNumberFormat="1" applyFont="1" applyFill="1" applyBorder="1" applyAlignment="1">
      <alignment horizontal="center"/>
    </xf>
    <xf numFmtId="2" fontId="1" fillId="13" borderId="1" xfId="0" applyNumberFormat="1" applyFont="1" applyFill="1" applyBorder="1"/>
    <xf numFmtId="2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wrapText="1"/>
    </xf>
    <xf numFmtId="2" fontId="1" fillId="10" borderId="1" xfId="0" applyNumberFormat="1" applyFont="1" applyFill="1" applyBorder="1" applyAlignment="1">
      <alignment horizontal="right" wrapText="1"/>
    </xf>
    <xf numFmtId="0" fontId="12" fillId="13" borderId="1" xfId="4" applyFill="1" applyBorder="1" applyAlignment="1">
      <alignment horizontal="center" wrapText="1"/>
    </xf>
    <xf numFmtId="0" fontId="1" fillId="13" borderId="1" xfId="0" applyFont="1" applyFill="1" applyBorder="1"/>
    <xf numFmtId="2" fontId="1" fillId="0" borderId="1" xfId="0" applyNumberFormat="1" applyFont="1" applyFill="1" applyBorder="1"/>
    <xf numFmtId="2" fontId="12" fillId="13" borderId="1" xfId="4" applyNumberFormat="1" applyFill="1" applyBorder="1" applyAlignment="1">
      <alignment horizontal="center"/>
    </xf>
    <xf numFmtId="0" fontId="0" fillId="0" borderId="0" xfId="0" applyAlignment="1">
      <alignment horizontal="center"/>
    </xf>
    <xf numFmtId="4" fontId="1" fillId="0" borderId="1" xfId="1" applyNumberFormat="1" applyFont="1" applyBorder="1" applyAlignment="1">
      <alignment horizontal="right"/>
    </xf>
    <xf numFmtId="0" fontId="2" fillId="14" borderId="1" xfId="0" applyFont="1" applyFill="1" applyBorder="1" applyAlignment="1">
      <alignment horizontal="left"/>
    </xf>
    <xf numFmtId="0" fontId="1" fillId="14" borderId="1" xfId="0" applyFont="1" applyFill="1" applyBorder="1" applyAlignment="1">
      <alignment horizontal="center"/>
    </xf>
    <xf numFmtId="2" fontId="2" fillId="14" borderId="1" xfId="0" applyNumberFormat="1" applyFont="1" applyFill="1" applyBorder="1" applyAlignment="1">
      <alignment horizontal="right"/>
    </xf>
    <xf numFmtId="0" fontId="2" fillId="14" borderId="1" xfId="0" applyFont="1" applyFill="1" applyBorder="1" applyAlignment="1">
      <alignment horizontal="left" wrapText="1"/>
    </xf>
    <xf numFmtId="2" fontId="8" fillId="0" borderId="1" xfId="1" applyNumberFormat="1" applyFont="1" applyBorder="1" applyAlignment="1">
      <alignment horizontal="right"/>
    </xf>
    <xf numFmtId="2" fontId="1" fillId="0" borderId="1" xfId="1" applyNumberFormat="1" applyFont="1" applyBorder="1" applyAlignment="1">
      <alignment horizontal="right"/>
    </xf>
    <xf numFmtId="2" fontId="1" fillId="0" borderId="1" xfId="1" applyNumberFormat="1" applyFont="1" applyFill="1" applyBorder="1" applyAlignment="1">
      <alignment horizontal="right"/>
    </xf>
    <xf numFmtId="2" fontId="1" fillId="0" borderId="1" xfId="1" applyNumberFormat="1" applyFont="1" applyFill="1" applyBorder="1" applyAlignment="1"/>
    <xf numFmtId="2" fontId="1" fillId="10" borderId="1" xfId="1" applyNumberFormat="1" applyFont="1" applyFill="1" applyBorder="1" applyAlignment="1">
      <alignment horizontal="right"/>
    </xf>
    <xf numFmtId="2" fontId="1" fillId="0" borderId="5" xfId="1" applyNumberFormat="1" applyFont="1" applyFill="1" applyBorder="1" applyAlignment="1">
      <alignment horizontal="right"/>
    </xf>
    <xf numFmtId="2" fontId="1" fillId="0" borderId="1" xfId="1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6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9"/>
  <sheetViews>
    <sheetView tabSelected="1" zoomScaleNormal="100" workbookViewId="0">
      <selection activeCell="C25" sqref="C25"/>
    </sheetView>
  </sheetViews>
  <sheetFormatPr defaultRowHeight="12.75"/>
  <cols>
    <col min="1" max="1" width="34.28515625" style="6" customWidth="1"/>
    <col min="2" max="2" width="11" style="6" customWidth="1"/>
    <col min="3" max="4" width="13.140625" style="6" customWidth="1"/>
    <col min="5" max="5" width="13" style="6" customWidth="1"/>
    <col min="6" max="6" width="13.28515625" style="6" customWidth="1"/>
    <col min="8" max="8" width="9.140625" style="51"/>
    <col min="9" max="9" width="12.7109375" style="51" bestFit="1" customWidth="1"/>
  </cols>
  <sheetData>
    <row r="1" spans="1:6">
      <c r="A1" s="70" t="s">
        <v>93</v>
      </c>
    </row>
    <row r="3" spans="1:6">
      <c r="D3" s="18" t="s">
        <v>63</v>
      </c>
      <c r="E3" s="18"/>
    </row>
    <row r="4" spans="1:6">
      <c r="B4" s="18"/>
      <c r="C4" s="18"/>
      <c r="D4" s="18" t="s">
        <v>102</v>
      </c>
      <c r="E4" s="18"/>
    </row>
    <row r="5" spans="1:6">
      <c r="B5" s="18"/>
      <c r="C5" s="18"/>
    </row>
    <row r="6" spans="1:6">
      <c r="B6" s="93"/>
      <c r="C6" s="93"/>
    </row>
    <row r="7" spans="1:6">
      <c r="A7" s="137" t="s">
        <v>0</v>
      </c>
      <c r="B7" s="137"/>
      <c r="C7" s="137"/>
      <c r="D7" s="137"/>
      <c r="E7" s="137"/>
      <c r="F7" s="137"/>
    </row>
    <row r="8" spans="1:6">
      <c r="A8" s="138" t="s">
        <v>94</v>
      </c>
      <c r="B8" s="138"/>
      <c r="C8" s="138"/>
      <c r="D8" s="138"/>
      <c r="E8" s="138"/>
      <c r="F8" s="138"/>
    </row>
    <row r="9" spans="1:6">
      <c r="A9" s="138" t="s">
        <v>106</v>
      </c>
      <c r="B9" s="138"/>
      <c r="C9" s="138"/>
      <c r="D9" s="138"/>
      <c r="E9" s="138"/>
      <c r="F9" s="138"/>
    </row>
    <row r="10" spans="1:6">
      <c r="A10" s="94"/>
      <c r="B10" s="24"/>
      <c r="C10" s="24"/>
    </row>
    <row r="11" spans="1:6">
      <c r="C11" s="93"/>
      <c r="F11" s="93" t="s">
        <v>1</v>
      </c>
    </row>
    <row r="12" spans="1:6" ht="12.75" customHeight="1">
      <c r="A12" s="139" t="s">
        <v>108</v>
      </c>
      <c r="B12" s="139" t="s">
        <v>2</v>
      </c>
      <c r="C12" s="141" t="s">
        <v>107</v>
      </c>
      <c r="D12" s="143" t="s">
        <v>86</v>
      </c>
      <c r="E12" s="144"/>
      <c r="F12" s="145"/>
    </row>
    <row r="13" spans="1:6" ht="27.75" customHeight="1">
      <c r="A13" s="140"/>
      <c r="B13" s="140"/>
      <c r="C13" s="142"/>
      <c r="D13" s="17">
        <v>2015</v>
      </c>
      <c r="E13" s="17">
        <v>2016</v>
      </c>
      <c r="F13" s="17">
        <v>2017</v>
      </c>
    </row>
    <row r="14" spans="1:6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</row>
    <row r="15" spans="1:6" ht="25.5">
      <c r="A15" s="22" t="s">
        <v>89</v>
      </c>
      <c r="B15" s="21"/>
      <c r="C15" s="23">
        <f>C30+C44</f>
        <v>200565</v>
      </c>
      <c r="D15" s="23">
        <f>D30+D44</f>
        <v>202868</v>
      </c>
      <c r="E15" s="23">
        <f>E30+E44</f>
        <v>207129</v>
      </c>
      <c r="F15" s="23">
        <f>F30+F44</f>
        <v>210633</v>
      </c>
    </row>
    <row r="16" spans="1:6" ht="18" customHeight="1">
      <c r="A16" s="15" t="s">
        <v>3</v>
      </c>
      <c r="B16" s="14" t="s">
        <v>4</v>
      </c>
      <c r="C16" s="25">
        <v>65</v>
      </c>
      <c r="D16" s="25">
        <v>67</v>
      </c>
      <c r="E16" s="25">
        <v>68</v>
      </c>
      <c r="F16" s="25">
        <v>70</v>
      </c>
    </row>
    <row r="17" spans="1:6" ht="18" customHeight="1">
      <c r="A17" s="15" t="s">
        <v>5</v>
      </c>
      <c r="B17" s="11" t="s">
        <v>6</v>
      </c>
      <c r="C17" s="26">
        <f>171+77+50+550+5+100+2900+469+100+240+2362</f>
        <v>7024</v>
      </c>
      <c r="D17" s="4">
        <f>171+100+50+600+5+120+3260+350+150+330+2500</f>
        <v>7636</v>
      </c>
      <c r="E17" s="4">
        <f>171+100+50+660+5+120+3260+350+150+350+2500</f>
        <v>7716</v>
      </c>
      <c r="F17" s="4">
        <f>171+100+50+700+5+130+3260+353+150+370+2600</f>
        <v>7889</v>
      </c>
    </row>
    <row r="18" spans="1:6" ht="27" customHeight="1">
      <c r="A18" s="27" t="s">
        <v>7</v>
      </c>
      <c r="B18" s="11" t="s">
        <v>8</v>
      </c>
      <c r="C18" s="26">
        <f>770+68+1126+180+110+258+166</f>
        <v>2678</v>
      </c>
      <c r="D18" s="4">
        <f>447+136+167+770+68+1100+150+115</f>
        <v>2953</v>
      </c>
      <c r="E18" s="4">
        <f>447+136+167+770+68+1000+155+120</f>
        <v>2863</v>
      </c>
      <c r="F18" s="4">
        <f>447+136+168+770+68+1000+168+120</f>
        <v>2877</v>
      </c>
    </row>
    <row r="19" spans="1:6" ht="42" customHeight="1">
      <c r="A19" s="27" t="s">
        <v>98</v>
      </c>
      <c r="B19" s="11" t="s">
        <v>95</v>
      </c>
      <c r="C19" s="26">
        <v>170</v>
      </c>
      <c r="D19" s="4">
        <v>200</v>
      </c>
      <c r="E19" s="4">
        <v>200</v>
      </c>
      <c r="F19" s="4">
        <v>200</v>
      </c>
    </row>
    <row r="20" spans="1:6" ht="19.5" customHeight="1">
      <c r="A20" s="15" t="s">
        <v>9</v>
      </c>
      <c r="B20" s="11" t="s">
        <v>10</v>
      </c>
      <c r="C20" s="26">
        <v>99</v>
      </c>
      <c r="D20" s="4">
        <v>100</v>
      </c>
      <c r="E20" s="4">
        <v>100</v>
      </c>
      <c r="F20" s="4">
        <v>105</v>
      </c>
    </row>
    <row r="21" spans="1:6" ht="29.25" customHeight="1">
      <c r="A21" s="12" t="s">
        <v>11</v>
      </c>
      <c r="B21" s="11" t="s">
        <v>12</v>
      </c>
      <c r="C21" s="26">
        <v>141432</v>
      </c>
      <c r="D21" s="4">
        <v>143000</v>
      </c>
      <c r="E21" s="4">
        <v>145000</v>
      </c>
      <c r="F21" s="4">
        <v>147000</v>
      </c>
    </row>
    <row r="22" spans="1:6" ht="25.5">
      <c r="A22" s="12" t="s">
        <v>13</v>
      </c>
      <c r="B22" s="11" t="s">
        <v>14</v>
      </c>
      <c r="C22" s="26">
        <v>14870</v>
      </c>
      <c r="D22" s="26">
        <v>15500</v>
      </c>
      <c r="E22" s="26">
        <v>16000</v>
      </c>
      <c r="F22" s="26">
        <v>16500</v>
      </c>
    </row>
    <row r="23" spans="1:6" ht="25.5">
      <c r="A23" s="12" t="s">
        <v>15</v>
      </c>
      <c r="B23" s="11" t="s">
        <v>16</v>
      </c>
      <c r="C23" s="26">
        <v>4644</v>
      </c>
      <c r="D23" s="26">
        <v>5000</v>
      </c>
      <c r="E23" s="26">
        <v>5500</v>
      </c>
      <c r="F23" s="26">
        <v>6000</v>
      </c>
    </row>
    <row r="24" spans="1:6" ht="38.25">
      <c r="A24" s="12" t="s">
        <v>17</v>
      </c>
      <c r="B24" s="11" t="s">
        <v>18</v>
      </c>
      <c r="C24" s="26">
        <v>2389</v>
      </c>
      <c r="D24" s="26">
        <v>2500</v>
      </c>
      <c r="E24" s="26">
        <v>2600</v>
      </c>
      <c r="F24" s="26">
        <v>2800</v>
      </c>
    </row>
    <row r="25" spans="1:6" ht="34.5" customHeight="1">
      <c r="A25" s="12" t="s">
        <v>67</v>
      </c>
      <c r="B25" s="11" t="s">
        <v>61</v>
      </c>
      <c r="C25" s="26">
        <f>-140-60-5-29</f>
        <v>-234</v>
      </c>
      <c r="D25" s="4">
        <f>-250-100-10</f>
        <v>-360</v>
      </c>
      <c r="E25" s="4">
        <v>-10</v>
      </c>
      <c r="F25" s="4">
        <v>-10</v>
      </c>
    </row>
    <row r="26" spans="1:6" ht="16.5" customHeight="1">
      <c r="A26" s="12" t="s">
        <v>68</v>
      </c>
      <c r="B26" s="11" t="s">
        <v>62</v>
      </c>
      <c r="C26" s="26">
        <f>140+60+5+29</f>
        <v>234</v>
      </c>
      <c r="D26" s="4">
        <f>250+100+10</f>
        <v>360</v>
      </c>
      <c r="E26" s="4">
        <v>10</v>
      </c>
      <c r="F26" s="4">
        <v>10</v>
      </c>
    </row>
    <row r="27" spans="1:6" ht="25.5" customHeight="1">
      <c r="A27" s="12" t="s">
        <v>99</v>
      </c>
      <c r="B27" s="11" t="s">
        <v>96</v>
      </c>
      <c r="C27" s="26">
        <f>755+2700+3130+5400+4750+1250+1880+1020+1295+708+750+1330</f>
        <v>24968</v>
      </c>
      <c r="D27" s="4">
        <f>755+2700+3150+5600+4850+1270+1900+1020+1296+720+800+1350</f>
        <v>25411</v>
      </c>
      <c r="E27" s="4">
        <f>780+2800+3300+5900+5000+1350+2000+1070+1296+735+900+1450</f>
        <v>26581</v>
      </c>
      <c r="F27" s="4">
        <f>780+2850+3300+5900+5000+1350+2000+1070+1296+745+900+1500</f>
        <v>26691</v>
      </c>
    </row>
    <row r="28" spans="1:6" ht="38.25">
      <c r="A28" s="12" t="s">
        <v>91</v>
      </c>
      <c r="B28" s="11" t="s">
        <v>92</v>
      </c>
      <c r="C28" s="26">
        <v>1725</v>
      </c>
      <c r="D28" s="4">
        <v>0</v>
      </c>
      <c r="E28" s="4">
        <v>0</v>
      </c>
      <c r="F28" s="4">
        <v>0</v>
      </c>
    </row>
    <row r="29" spans="1:6" ht="30" customHeight="1">
      <c r="A29" s="12" t="s">
        <v>100</v>
      </c>
      <c r="B29" s="11" t="s">
        <v>97</v>
      </c>
      <c r="C29" s="26">
        <v>501</v>
      </c>
      <c r="D29" s="136">
        <v>501</v>
      </c>
      <c r="E29" s="136">
        <v>501</v>
      </c>
      <c r="F29" s="136">
        <v>501</v>
      </c>
    </row>
    <row r="30" spans="1:6" ht="24.75" customHeight="1">
      <c r="A30" s="126" t="s">
        <v>19</v>
      </c>
      <c r="B30" s="127"/>
      <c r="C30" s="128">
        <f>C31+C32+C33+C34+C35+C36+C37+C38+C39+C40+C41+C42+C43</f>
        <v>200331</v>
      </c>
      <c r="D30" s="128">
        <f>D31+D32+D33+D34+D35+D36+D37+D38+D39+D40+D41+D43</f>
        <v>202508</v>
      </c>
      <c r="E30" s="128">
        <f>E31+E32+E33+E34+E35+E36+E37+E38+E39+E40+E41+E43</f>
        <v>207119</v>
      </c>
      <c r="F30" s="128">
        <f>F31+F32+F33+F34+F35+F36+F37+F38+F39+F40+F41+F43</f>
        <v>210623</v>
      </c>
    </row>
    <row r="31" spans="1:6" ht="18" customHeight="1">
      <c r="A31" s="15" t="s">
        <v>3</v>
      </c>
      <c r="B31" s="14" t="s">
        <v>4</v>
      </c>
      <c r="C31" s="25">
        <v>65</v>
      </c>
      <c r="D31" s="25">
        <v>67</v>
      </c>
      <c r="E31" s="25">
        <v>68</v>
      </c>
      <c r="F31" s="25">
        <v>70</v>
      </c>
    </row>
    <row r="32" spans="1:6" ht="15.75" customHeight="1">
      <c r="A32" s="15" t="s">
        <v>5</v>
      </c>
      <c r="B32" s="11" t="s">
        <v>6</v>
      </c>
      <c r="C32" s="26">
        <f>171+77+50+550+5+100+2900+469+100+240+2362</f>
        <v>7024</v>
      </c>
      <c r="D32" s="4">
        <f>171+100+50+600+5+120+3260+350+150+330+2500</f>
        <v>7636</v>
      </c>
      <c r="E32" s="4">
        <f>171+100+50+660+5+120+3260+350+150+350+2500</f>
        <v>7716</v>
      </c>
      <c r="F32" s="4">
        <f>171+100+50+700+5+130+3260+353+150+370+2600</f>
        <v>7889</v>
      </c>
    </row>
    <row r="33" spans="1:6" ht="25.5">
      <c r="A33" s="27" t="s">
        <v>7</v>
      </c>
      <c r="B33" s="11" t="s">
        <v>8</v>
      </c>
      <c r="C33" s="26">
        <f>770+68+1126+180+110+258+166</f>
        <v>2678</v>
      </c>
      <c r="D33" s="4">
        <f>447+136+167+770+68+1100+150+115</f>
        <v>2953</v>
      </c>
      <c r="E33" s="4">
        <f>447+136+167+770+68+1000+155+120</f>
        <v>2863</v>
      </c>
      <c r="F33" s="4">
        <f>447+136+168+770+68+1000+168+120</f>
        <v>2877</v>
      </c>
    </row>
    <row r="34" spans="1:6" ht="41.25" customHeight="1">
      <c r="A34" s="27" t="s">
        <v>98</v>
      </c>
      <c r="B34" s="11" t="s">
        <v>95</v>
      </c>
      <c r="C34" s="26">
        <v>170</v>
      </c>
      <c r="D34" s="4">
        <v>200</v>
      </c>
      <c r="E34" s="4">
        <v>200</v>
      </c>
      <c r="F34" s="4">
        <v>200</v>
      </c>
    </row>
    <row r="35" spans="1:6" ht="21.75" customHeight="1">
      <c r="A35" s="15" t="s">
        <v>9</v>
      </c>
      <c r="B35" s="11" t="s">
        <v>10</v>
      </c>
      <c r="C35" s="26">
        <v>99</v>
      </c>
      <c r="D35" s="26">
        <v>100</v>
      </c>
      <c r="E35" s="26">
        <v>100</v>
      </c>
      <c r="F35" s="26">
        <v>105</v>
      </c>
    </row>
    <row r="36" spans="1:6" ht="25.5">
      <c r="A36" s="12" t="s">
        <v>11</v>
      </c>
      <c r="B36" s="11" t="s">
        <v>12</v>
      </c>
      <c r="C36" s="26">
        <v>141432</v>
      </c>
      <c r="D36" s="26">
        <v>143000</v>
      </c>
      <c r="E36" s="26">
        <v>145000</v>
      </c>
      <c r="F36" s="26">
        <v>147000</v>
      </c>
    </row>
    <row r="37" spans="1:6" ht="25.5">
      <c r="A37" s="12" t="s">
        <v>13</v>
      </c>
      <c r="B37" s="11" t="s">
        <v>14</v>
      </c>
      <c r="C37" s="26">
        <v>14870</v>
      </c>
      <c r="D37" s="26">
        <v>15500</v>
      </c>
      <c r="E37" s="26">
        <v>16000</v>
      </c>
      <c r="F37" s="26">
        <v>16500</v>
      </c>
    </row>
    <row r="38" spans="1:6" ht="25.5">
      <c r="A38" s="12" t="s">
        <v>15</v>
      </c>
      <c r="B38" s="11" t="s">
        <v>16</v>
      </c>
      <c r="C38" s="26">
        <v>4644</v>
      </c>
      <c r="D38" s="26">
        <v>5000</v>
      </c>
      <c r="E38" s="26">
        <v>5500</v>
      </c>
      <c r="F38" s="26">
        <v>6000</v>
      </c>
    </row>
    <row r="39" spans="1:6" ht="38.25">
      <c r="A39" s="12" t="s">
        <v>17</v>
      </c>
      <c r="B39" s="11" t="s">
        <v>18</v>
      </c>
      <c r="C39" s="26">
        <v>2389</v>
      </c>
      <c r="D39" s="26">
        <v>2500</v>
      </c>
      <c r="E39" s="26">
        <v>2600</v>
      </c>
      <c r="F39" s="26">
        <v>2800</v>
      </c>
    </row>
    <row r="40" spans="1:6" ht="38.25">
      <c r="A40" s="12" t="s">
        <v>67</v>
      </c>
      <c r="B40" s="11" t="s">
        <v>61</v>
      </c>
      <c r="C40" s="26">
        <f>-140-60-5-29</f>
        <v>-234</v>
      </c>
      <c r="D40" s="4">
        <f>-250-100-10</f>
        <v>-360</v>
      </c>
      <c r="E40" s="4">
        <v>-10</v>
      </c>
      <c r="F40" s="4">
        <v>-10</v>
      </c>
    </row>
    <row r="41" spans="1:6" ht="21.75" customHeight="1">
      <c r="A41" s="12" t="s">
        <v>99</v>
      </c>
      <c r="B41" s="11" t="s">
        <v>96</v>
      </c>
      <c r="C41" s="26">
        <f>755+2700+3130+5400+4750+1250+1880+1020+1295+708+750+1330</f>
        <v>24968</v>
      </c>
      <c r="D41" s="4">
        <f>755+2700+3150+5600+4850+1270+1900+1020+1296+720+800+1350</f>
        <v>25411</v>
      </c>
      <c r="E41" s="4">
        <f>780+2800+3300+5900+5000+1350+2000+1070+1296+735+900+1450</f>
        <v>26581</v>
      </c>
      <c r="F41" s="4">
        <f>780+2850+3300+5900+5000+1350+2000+1070+1296+745+900+1500</f>
        <v>26691</v>
      </c>
    </row>
    <row r="42" spans="1:6" ht="38.25">
      <c r="A42" s="12" t="s">
        <v>91</v>
      </c>
      <c r="B42" s="11" t="s">
        <v>92</v>
      </c>
      <c r="C42" s="26">
        <v>1725</v>
      </c>
      <c r="D42" s="4">
        <v>0</v>
      </c>
      <c r="E42" s="4">
        <v>0</v>
      </c>
      <c r="F42" s="4">
        <v>0</v>
      </c>
    </row>
    <row r="43" spans="1:6" ht="30.75" customHeight="1">
      <c r="A43" s="12" t="s">
        <v>100</v>
      </c>
      <c r="B43" s="11" t="s">
        <v>97</v>
      </c>
      <c r="C43" s="26">
        <v>501</v>
      </c>
      <c r="D43" s="136">
        <v>501</v>
      </c>
      <c r="E43" s="136">
        <v>501</v>
      </c>
      <c r="F43" s="136">
        <v>501</v>
      </c>
    </row>
    <row r="44" spans="1:6" ht="26.25" customHeight="1">
      <c r="A44" s="129" t="s">
        <v>20</v>
      </c>
      <c r="B44" s="127"/>
      <c r="C44" s="128">
        <f>C45</f>
        <v>234</v>
      </c>
      <c r="D44" s="128">
        <f t="shared" ref="D44:F44" si="0">D45</f>
        <v>360</v>
      </c>
      <c r="E44" s="128">
        <f t="shared" si="0"/>
        <v>10</v>
      </c>
      <c r="F44" s="128">
        <f t="shared" si="0"/>
        <v>10</v>
      </c>
    </row>
    <row r="45" spans="1:6" ht="27" customHeight="1">
      <c r="A45" s="54" t="s">
        <v>68</v>
      </c>
      <c r="B45" s="14" t="s">
        <v>62</v>
      </c>
      <c r="C45" s="25">
        <f>140+60+5+29</f>
        <v>234</v>
      </c>
      <c r="D45" s="4">
        <f>250+100+10</f>
        <v>360</v>
      </c>
      <c r="E45" s="4">
        <v>10</v>
      </c>
      <c r="F45" s="4">
        <v>10</v>
      </c>
    </row>
    <row r="46" spans="1:6" ht="22.5" customHeight="1">
      <c r="A46" s="49" t="s">
        <v>21</v>
      </c>
      <c r="B46" s="49"/>
      <c r="C46" s="50">
        <f>C54+C59+C152+C196+C261+C267</f>
        <v>204653</v>
      </c>
      <c r="D46" s="50">
        <f>D54+D59+D152+D196+D261+D267</f>
        <v>202868</v>
      </c>
      <c r="E46" s="50">
        <f>E54+E59+E152+E196+E261+E267</f>
        <v>207129</v>
      </c>
      <c r="F46" s="50">
        <f>F54+F59+F152+F196+F261+F267</f>
        <v>210633</v>
      </c>
    </row>
    <row r="47" spans="1:6" ht="30">
      <c r="A47" s="64" t="s">
        <v>22</v>
      </c>
      <c r="B47" s="61"/>
      <c r="C47" s="62">
        <f t="shared" ref="C47:F48" si="1">C55+C60+C153+C197+C263+C268</f>
        <v>204653</v>
      </c>
      <c r="D47" s="62">
        <f t="shared" si="1"/>
        <v>202868</v>
      </c>
      <c r="E47" s="62">
        <f t="shared" si="1"/>
        <v>207129</v>
      </c>
      <c r="F47" s="62">
        <f t="shared" si="1"/>
        <v>210633</v>
      </c>
    </row>
    <row r="48" spans="1:6" ht="15">
      <c r="A48" s="65" t="s">
        <v>23</v>
      </c>
      <c r="B48" s="61"/>
      <c r="C48" s="62">
        <f t="shared" si="1"/>
        <v>203809</v>
      </c>
      <c r="D48" s="62">
        <f t="shared" si="1"/>
        <v>202508</v>
      </c>
      <c r="E48" s="62">
        <f t="shared" si="1"/>
        <v>207119</v>
      </c>
      <c r="F48" s="62">
        <f t="shared" si="1"/>
        <v>210623</v>
      </c>
    </row>
    <row r="49" spans="1:9" ht="15">
      <c r="A49" s="66" t="s">
        <v>24</v>
      </c>
      <c r="B49" s="61">
        <v>10</v>
      </c>
      <c r="C49" s="62">
        <f>C57+C62+C155+C265+C270+C199</f>
        <v>124389</v>
      </c>
      <c r="D49" s="62">
        <f t="shared" ref="D49:F49" si="2">D57+D62+D155+D265+D270+D199</f>
        <v>126178</v>
      </c>
      <c r="E49" s="62">
        <f t="shared" si="2"/>
        <v>127068</v>
      </c>
      <c r="F49" s="62">
        <f t="shared" si="2"/>
        <v>128223</v>
      </c>
    </row>
    <row r="50" spans="1:9" ht="15">
      <c r="A50" s="66" t="s">
        <v>25</v>
      </c>
      <c r="B50" s="61">
        <v>20</v>
      </c>
      <c r="C50" s="62">
        <f>C58+C63+C156+C200+C266+C271</f>
        <v>79418</v>
      </c>
      <c r="D50" s="62">
        <f>D58+D63+D156+D200+D266+D271</f>
        <v>76330</v>
      </c>
      <c r="E50" s="62">
        <f>E58+E63+E156+E200+E266+E271</f>
        <v>80051</v>
      </c>
      <c r="F50" s="62">
        <f>F58+F63+F156+F200+F266+F271</f>
        <v>82400</v>
      </c>
    </row>
    <row r="51" spans="1:9" ht="15">
      <c r="A51" s="66" t="s">
        <v>74</v>
      </c>
      <c r="B51" s="61">
        <v>57</v>
      </c>
      <c r="C51" s="62">
        <f>C272</f>
        <v>2</v>
      </c>
      <c r="D51" s="62">
        <f>D272</f>
        <v>0</v>
      </c>
      <c r="E51" s="62">
        <f>E272</f>
        <v>0</v>
      </c>
      <c r="F51" s="62">
        <f>F272</f>
        <v>0</v>
      </c>
    </row>
    <row r="52" spans="1:9" ht="15">
      <c r="A52" s="66" t="s">
        <v>26</v>
      </c>
      <c r="B52" s="61"/>
      <c r="C52" s="62">
        <f>C71+C157+C201+C273</f>
        <v>844</v>
      </c>
      <c r="D52" s="62">
        <f>D71+D157+D201+D273</f>
        <v>360</v>
      </c>
      <c r="E52" s="62">
        <f>E71+E157+E201+E273</f>
        <v>10</v>
      </c>
      <c r="F52" s="62">
        <f>F71+F157+F201+F273</f>
        <v>10</v>
      </c>
    </row>
    <row r="53" spans="1:9" ht="15">
      <c r="A53" s="66" t="s">
        <v>27</v>
      </c>
      <c r="B53" s="61">
        <v>70</v>
      </c>
      <c r="C53" s="62">
        <f>C72+C202+C274+C158</f>
        <v>844</v>
      </c>
      <c r="D53" s="62">
        <f>D72+D202+D274+D158</f>
        <v>360</v>
      </c>
      <c r="E53" s="62">
        <f>E72+E202+E274+E158</f>
        <v>10</v>
      </c>
      <c r="F53" s="62">
        <f>F72+F202+F274+F158</f>
        <v>10</v>
      </c>
      <c r="H53"/>
      <c r="I53"/>
    </row>
    <row r="54" spans="1:9" ht="30">
      <c r="A54" s="112" t="s">
        <v>87</v>
      </c>
      <c r="B54" s="108" t="s">
        <v>88</v>
      </c>
      <c r="C54" s="113">
        <f>C55</f>
        <v>760</v>
      </c>
      <c r="D54" s="113">
        <f>D55</f>
        <v>760</v>
      </c>
      <c r="E54" s="113">
        <f>E55</f>
        <v>785</v>
      </c>
      <c r="F54" s="113">
        <f>F55</f>
        <v>785</v>
      </c>
      <c r="H54"/>
      <c r="I54"/>
    </row>
    <row r="55" spans="1:9" ht="25.5">
      <c r="A55" s="19" t="s">
        <v>22</v>
      </c>
      <c r="B55" s="5"/>
      <c r="C55" s="29">
        <f t="shared" ref="C55:F55" si="3">C56</f>
        <v>760</v>
      </c>
      <c r="D55" s="29">
        <f t="shared" si="3"/>
        <v>760</v>
      </c>
      <c r="E55" s="29">
        <f t="shared" si="3"/>
        <v>785</v>
      </c>
      <c r="F55" s="29">
        <f t="shared" si="3"/>
        <v>785</v>
      </c>
      <c r="H55"/>
      <c r="I55"/>
    </row>
    <row r="56" spans="1:9" ht="16.5" customHeight="1">
      <c r="A56" s="15" t="s">
        <v>23</v>
      </c>
      <c r="B56" s="5"/>
      <c r="C56" s="29">
        <f>C57+C58</f>
        <v>760</v>
      </c>
      <c r="D56" s="29">
        <f t="shared" ref="D56:F56" si="4">D57+D58</f>
        <v>760</v>
      </c>
      <c r="E56" s="29">
        <f t="shared" si="4"/>
        <v>785</v>
      </c>
      <c r="F56" s="29">
        <f t="shared" si="4"/>
        <v>785</v>
      </c>
      <c r="H56"/>
      <c r="I56"/>
    </row>
    <row r="57" spans="1:9" ht="16.5" customHeight="1">
      <c r="A57" s="95" t="s">
        <v>24</v>
      </c>
      <c r="B57" s="96">
        <v>10</v>
      </c>
      <c r="C57" s="97">
        <v>480</v>
      </c>
      <c r="D57" s="97">
        <v>480</v>
      </c>
      <c r="E57" s="97">
        <v>500</v>
      </c>
      <c r="F57" s="97">
        <v>500</v>
      </c>
      <c r="H57"/>
      <c r="I57"/>
    </row>
    <row r="58" spans="1:9" ht="22.5" customHeight="1">
      <c r="A58" s="44" t="s">
        <v>25</v>
      </c>
      <c r="B58" s="45">
        <v>20</v>
      </c>
      <c r="C58" s="97">
        <f>5+275</f>
        <v>280</v>
      </c>
      <c r="D58" s="135">
        <f>5+275</f>
        <v>280</v>
      </c>
      <c r="E58" s="135">
        <f>5+280</f>
        <v>285</v>
      </c>
      <c r="F58" s="135">
        <f>5+280</f>
        <v>285</v>
      </c>
      <c r="G58" s="80"/>
      <c r="H58"/>
      <c r="I58"/>
    </row>
    <row r="59" spans="1:9" ht="22.5" customHeight="1">
      <c r="A59" s="68" t="s">
        <v>28</v>
      </c>
      <c r="B59" s="69">
        <v>66.099999999999994</v>
      </c>
      <c r="C59" s="100">
        <f>C66+C136</f>
        <v>172612</v>
      </c>
      <c r="D59" s="100">
        <f t="shared" ref="D59:F59" si="5">D66+D136</f>
        <v>169963</v>
      </c>
      <c r="E59" s="100">
        <f t="shared" si="5"/>
        <v>173064</v>
      </c>
      <c r="F59" s="100">
        <f t="shared" si="5"/>
        <v>176371</v>
      </c>
      <c r="G59" s="80"/>
      <c r="H59"/>
      <c r="I59"/>
    </row>
    <row r="60" spans="1:9" ht="28.5" customHeight="1">
      <c r="A60" s="57" t="s">
        <v>22</v>
      </c>
      <c r="B60" s="55"/>
      <c r="C60" s="101">
        <f>C61+C71</f>
        <v>172612</v>
      </c>
      <c r="D60" s="101">
        <f t="shared" ref="D60:F60" si="6">D61+D71</f>
        <v>169963</v>
      </c>
      <c r="E60" s="101">
        <f t="shared" si="6"/>
        <v>173064</v>
      </c>
      <c r="F60" s="101">
        <f t="shared" si="6"/>
        <v>176371</v>
      </c>
      <c r="G60" s="80"/>
      <c r="H60"/>
      <c r="I60"/>
    </row>
    <row r="61" spans="1:9" ht="22.5" customHeight="1">
      <c r="A61" s="58" t="s">
        <v>23</v>
      </c>
      <c r="B61" s="55"/>
      <c r="C61" s="101">
        <f>C68+C137</f>
        <v>171973</v>
      </c>
      <c r="D61" s="101">
        <f t="shared" ref="D61:F61" si="7">D68+D137</f>
        <v>169963</v>
      </c>
      <c r="E61" s="101">
        <f t="shared" si="7"/>
        <v>173064</v>
      </c>
      <c r="F61" s="101">
        <f t="shared" si="7"/>
        <v>176371</v>
      </c>
      <c r="G61" s="80"/>
      <c r="H61"/>
      <c r="I61"/>
    </row>
    <row r="62" spans="1:9" ht="22.5" customHeight="1">
      <c r="A62" s="59" t="s">
        <v>24</v>
      </c>
      <c r="B62" s="55">
        <v>10</v>
      </c>
      <c r="C62" s="101">
        <f>C69+C138</f>
        <v>110240</v>
      </c>
      <c r="D62" s="101">
        <f t="shared" ref="D62:F62" si="8">D69+D138</f>
        <v>111747</v>
      </c>
      <c r="E62" s="101">
        <f t="shared" si="8"/>
        <v>112097</v>
      </c>
      <c r="F62" s="101">
        <f t="shared" si="8"/>
        <v>113197</v>
      </c>
      <c r="G62" s="80"/>
      <c r="H62"/>
      <c r="I62"/>
    </row>
    <row r="63" spans="1:9" ht="22.5" customHeight="1">
      <c r="A63" s="59" t="s">
        <v>25</v>
      </c>
      <c r="B63" s="55">
        <v>20</v>
      </c>
      <c r="C63" s="101">
        <f>C70+C139</f>
        <v>61733</v>
      </c>
      <c r="D63" s="101">
        <f t="shared" ref="D63:F63" si="9">D70+D139</f>
        <v>58216</v>
      </c>
      <c r="E63" s="101">
        <f t="shared" si="9"/>
        <v>60967</v>
      </c>
      <c r="F63" s="101">
        <f t="shared" si="9"/>
        <v>63174</v>
      </c>
      <c r="G63" s="80"/>
      <c r="H63"/>
      <c r="I63"/>
    </row>
    <row r="64" spans="1:9" ht="22.5" customHeight="1">
      <c r="A64" s="59" t="s">
        <v>26</v>
      </c>
      <c r="B64" s="55"/>
      <c r="C64" s="101">
        <f>C71</f>
        <v>639</v>
      </c>
      <c r="D64" s="101">
        <f t="shared" ref="D64:F64" si="10">D71</f>
        <v>0</v>
      </c>
      <c r="E64" s="101">
        <f t="shared" si="10"/>
        <v>0</v>
      </c>
      <c r="F64" s="101">
        <f t="shared" si="10"/>
        <v>0</v>
      </c>
      <c r="G64" s="80"/>
      <c r="H64"/>
      <c r="I64"/>
    </row>
    <row r="65" spans="1:9" ht="22.5" customHeight="1">
      <c r="A65" s="59" t="s">
        <v>27</v>
      </c>
      <c r="B65" s="55">
        <v>70</v>
      </c>
      <c r="C65" s="101">
        <f>C72</f>
        <v>639</v>
      </c>
      <c r="D65" s="101">
        <f t="shared" ref="D65:F65" si="11">D72</f>
        <v>0</v>
      </c>
      <c r="E65" s="101">
        <f t="shared" si="11"/>
        <v>0</v>
      </c>
      <c r="F65" s="101">
        <f t="shared" si="11"/>
        <v>0</v>
      </c>
      <c r="G65" s="80"/>
      <c r="H65"/>
      <c r="I65"/>
    </row>
    <row r="66" spans="1:9" ht="23.25" customHeight="1">
      <c r="A66" s="68" t="s">
        <v>103</v>
      </c>
      <c r="B66" s="69">
        <v>66.099999999999994</v>
      </c>
      <c r="C66" s="69">
        <f t="shared" ref="C66" si="12">C67</f>
        <v>171317</v>
      </c>
      <c r="D66" s="69">
        <f t="shared" ref="D66:F66" si="13">D67</f>
        <v>168667</v>
      </c>
      <c r="E66" s="69">
        <f t="shared" si="13"/>
        <v>171768</v>
      </c>
      <c r="F66" s="69">
        <f t="shared" si="13"/>
        <v>175075</v>
      </c>
      <c r="H66"/>
      <c r="I66"/>
    </row>
    <row r="67" spans="1:9" ht="30">
      <c r="A67" s="102" t="s">
        <v>22</v>
      </c>
      <c r="B67" s="103"/>
      <c r="C67" s="104">
        <f t="shared" ref="C67:C72" si="14">C74+C81+C88+C95+C102+C109+C116+C123+C130</f>
        <v>171317</v>
      </c>
      <c r="D67" s="104">
        <f t="shared" ref="D67:F72" si="15">D74+D81+D88+D95+D102+D109+D116+D123+D130</f>
        <v>168667</v>
      </c>
      <c r="E67" s="104">
        <f t="shared" si="15"/>
        <v>171768</v>
      </c>
      <c r="F67" s="104">
        <f t="shared" si="15"/>
        <v>175075</v>
      </c>
      <c r="H67"/>
      <c r="I67"/>
    </row>
    <row r="68" spans="1:9" ht="15">
      <c r="A68" s="105" t="s">
        <v>23</v>
      </c>
      <c r="B68" s="103"/>
      <c r="C68" s="104">
        <f t="shared" si="14"/>
        <v>170678</v>
      </c>
      <c r="D68" s="104">
        <f t="shared" si="15"/>
        <v>168667</v>
      </c>
      <c r="E68" s="104">
        <f t="shared" si="15"/>
        <v>171768</v>
      </c>
      <c r="F68" s="104">
        <f t="shared" si="15"/>
        <v>175075</v>
      </c>
      <c r="H68"/>
      <c r="I68"/>
    </row>
    <row r="69" spans="1:9" ht="15">
      <c r="A69" s="106" t="s">
        <v>24</v>
      </c>
      <c r="B69" s="103">
        <v>10</v>
      </c>
      <c r="C69" s="104">
        <f t="shared" si="14"/>
        <v>109148</v>
      </c>
      <c r="D69" s="104">
        <f t="shared" si="15"/>
        <v>110655</v>
      </c>
      <c r="E69" s="104">
        <f t="shared" si="15"/>
        <v>111005</v>
      </c>
      <c r="F69" s="104">
        <f t="shared" si="15"/>
        <v>112105</v>
      </c>
      <c r="H69"/>
      <c r="I69"/>
    </row>
    <row r="70" spans="1:9" ht="15">
      <c r="A70" s="106" t="s">
        <v>25</v>
      </c>
      <c r="B70" s="103">
        <v>20</v>
      </c>
      <c r="C70" s="104">
        <f t="shared" si="14"/>
        <v>61530</v>
      </c>
      <c r="D70" s="104">
        <f t="shared" si="15"/>
        <v>58012</v>
      </c>
      <c r="E70" s="104">
        <f t="shared" si="15"/>
        <v>60763</v>
      </c>
      <c r="F70" s="104">
        <f t="shared" si="15"/>
        <v>62970</v>
      </c>
      <c r="H70"/>
      <c r="I70"/>
    </row>
    <row r="71" spans="1:9" ht="15">
      <c r="A71" s="106" t="s">
        <v>26</v>
      </c>
      <c r="B71" s="103"/>
      <c r="C71" s="104">
        <f t="shared" si="14"/>
        <v>639</v>
      </c>
      <c r="D71" s="104">
        <f t="shared" si="15"/>
        <v>0</v>
      </c>
      <c r="E71" s="104">
        <f t="shared" si="15"/>
        <v>0</v>
      </c>
      <c r="F71" s="104">
        <f t="shared" si="15"/>
        <v>0</v>
      </c>
      <c r="H71"/>
      <c r="I71"/>
    </row>
    <row r="72" spans="1:9" ht="15">
      <c r="A72" s="106" t="s">
        <v>27</v>
      </c>
      <c r="B72" s="103">
        <v>70</v>
      </c>
      <c r="C72" s="104">
        <f t="shared" si="14"/>
        <v>639</v>
      </c>
      <c r="D72" s="104">
        <f t="shared" si="15"/>
        <v>0</v>
      </c>
      <c r="E72" s="104">
        <f t="shared" si="15"/>
        <v>0</v>
      </c>
      <c r="F72" s="104">
        <f t="shared" si="15"/>
        <v>0</v>
      </c>
      <c r="H72"/>
      <c r="I72"/>
    </row>
    <row r="73" spans="1:9" ht="30.75" customHeight="1">
      <c r="A73" s="3" t="s">
        <v>80</v>
      </c>
      <c r="B73" s="31" t="s">
        <v>29</v>
      </c>
      <c r="C73" s="32">
        <f t="shared" ref="C73" si="16">C74</f>
        <v>103437</v>
      </c>
      <c r="D73" s="32">
        <f t="shared" ref="D73:F73" si="17">D74</f>
        <v>102600</v>
      </c>
      <c r="E73" s="32">
        <f t="shared" si="17"/>
        <v>103300</v>
      </c>
      <c r="F73" s="32">
        <f t="shared" si="17"/>
        <v>104320</v>
      </c>
      <c r="H73"/>
      <c r="I73"/>
    </row>
    <row r="74" spans="1:9" ht="25.5">
      <c r="A74" s="19" t="s">
        <v>22</v>
      </c>
      <c r="B74" s="14"/>
      <c r="C74" s="29">
        <f t="shared" ref="C74" si="18">C75+C78</f>
        <v>103437</v>
      </c>
      <c r="D74" s="29">
        <f t="shared" ref="D74:F74" si="19">D75+D78</f>
        <v>102600</v>
      </c>
      <c r="E74" s="29">
        <f t="shared" si="19"/>
        <v>103300</v>
      </c>
      <c r="F74" s="29">
        <f t="shared" si="19"/>
        <v>104320</v>
      </c>
      <c r="H74"/>
      <c r="I74"/>
    </row>
    <row r="75" spans="1:9">
      <c r="A75" s="15" t="s">
        <v>23</v>
      </c>
      <c r="B75" s="14"/>
      <c r="C75" s="29">
        <f t="shared" ref="C75" si="20">C76+C77</f>
        <v>103147</v>
      </c>
      <c r="D75" s="29">
        <f t="shared" ref="D75:F75" si="21">D76+D77</f>
        <v>102600</v>
      </c>
      <c r="E75" s="29">
        <f t="shared" si="21"/>
        <v>103300</v>
      </c>
      <c r="F75" s="29">
        <f t="shared" si="21"/>
        <v>104320</v>
      </c>
      <c r="H75"/>
      <c r="I75"/>
    </row>
    <row r="76" spans="1:9">
      <c r="A76" s="4" t="s">
        <v>24</v>
      </c>
      <c r="B76" s="5">
        <v>10</v>
      </c>
      <c r="C76" s="25">
        <v>63000</v>
      </c>
      <c r="D76" s="131">
        <v>63600</v>
      </c>
      <c r="E76" s="131">
        <v>63800</v>
      </c>
      <c r="F76" s="131">
        <v>64000</v>
      </c>
      <c r="H76"/>
      <c r="I76"/>
    </row>
    <row r="77" spans="1:9">
      <c r="A77" s="4" t="s">
        <v>69</v>
      </c>
      <c r="B77" s="5">
        <v>20</v>
      </c>
      <c r="C77" s="25">
        <v>40147</v>
      </c>
      <c r="D77" s="71">
        <v>39000</v>
      </c>
      <c r="E77" s="71">
        <v>39500</v>
      </c>
      <c r="F77" s="71">
        <v>40320</v>
      </c>
      <c r="H77"/>
      <c r="I77"/>
    </row>
    <row r="78" spans="1:9">
      <c r="A78" s="4" t="s">
        <v>26</v>
      </c>
      <c r="B78" s="5"/>
      <c r="C78" s="28">
        <f t="shared" ref="C78" si="22">C79</f>
        <v>290</v>
      </c>
      <c r="D78" s="28">
        <f t="shared" ref="D78:F78" si="23">D79</f>
        <v>0</v>
      </c>
      <c r="E78" s="28">
        <f t="shared" si="23"/>
        <v>0</v>
      </c>
      <c r="F78" s="28">
        <f t="shared" si="23"/>
        <v>0</v>
      </c>
    </row>
    <row r="79" spans="1:9">
      <c r="A79" s="4" t="s">
        <v>27</v>
      </c>
      <c r="B79" s="5">
        <v>70</v>
      </c>
      <c r="C79" s="25">
        <v>290</v>
      </c>
      <c r="D79" s="71"/>
      <c r="E79" s="71"/>
      <c r="F79" s="71"/>
    </row>
    <row r="80" spans="1:9" ht="32.25" customHeight="1">
      <c r="A80" s="2" t="s">
        <v>30</v>
      </c>
      <c r="B80" s="31" t="s">
        <v>29</v>
      </c>
      <c r="C80" s="33">
        <f t="shared" ref="C80" si="24">C81</f>
        <v>22664</v>
      </c>
      <c r="D80" s="33">
        <f t="shared" ref="D80:F80" si="25">D81</f>
        <v>23100</v>
      </c>
      <c r="E80" s="33">
        <f t="shared" si="25"/>
        <v>23200</v>
      </c>
      <c r="F80" s="33">
        <f t="shared" si="25"/>
        <v>23700</v>
      </c>
    </row>
    <row r="81" spans="1:9" ht="25.5">
      <c r="A81" s="19" t="s">
        <v>22</v>
      </c>
      <c r="B81" s="14"/>
      <c r="C81" s="34">
        <f t="shared" ref="C81" si="26">C82+C85</f>
        <v>22664</v>
      </c>
      <c r="D81" s="34">
        <f t="shared" ref="D81:F81" si="27">D82+D85</f>
        <v>23100</v>
      </c>
      <c r="E81" s="34">
        <f t="shared" si="27"/>
        <v>23200</v>
      </c>
      <c r="F81" s="34">
        <f t="shared" si="27"/>
        <v>23700</v>
      </c>
    </row>
    <row r="82" spans="1:9">
      <c r="A82" s="15" t="s">
        <v>23</v>
      </c>
      <c r="B82" s="14"/>
      <c r="C82" s="34">
        <f t="shared" ref="C82" si="28">C83+C84</f>
        <v>22664</v>
      </c>
      <c r="D82" s="34">
        <f t="shared" ref="D82:F82" si="29">D83+D84</f>
        <v>23100</v>
      </c>
      <c r="E82" s="34">
        <f t="shared" si="29"/>
        <v>23200</v>
      </c>
      <c r="F82" s="34">
        <f t="shared" si="29"/>
        <v>23700</v>
      </c>
    </row>
    <row r="83" spans="1:9">
      <c r="A83" s="4" t="s">
        <v>24</v>
      </c>
      <c r="B83" s="5">
        <v>10</v>
      </c>
      <c r="C83" s="25">
        <v>16502</v>
      </c>
      <c r="D83" s="131">
        <v>17000</v>
      </c>
      <c r="E83" s="131">
        <v>17000</v>
      </c>
      <c r="F83" s="131">
        <v>17400</v>
      </c>
    </row>
    <row r="84" spans="1:9">
      <c r="A84" s="4" t="s">
        <v>25</v>
      </c>
      <c r="B84" s="5">
        <v>20</v>
      </c>
      <c r="C84" s="25">
        <v>6162</v>
      </c>
      <c r="D84" s="71">
        <v>6100</v>
      </c>
      <c r="E84" s="71">
        <v>6200</v>
      </c>
      <c r="F84" s="71">
        <v>6300</v>
      </c>
    </row>
    <row r="85" spans="1:9">
      <c r="A85" s="4" t="s">
        <v>26</v>
      </c>
      <c r="B85" s="5"/>
      <c r="C85" s="28">
        <f t="shared" ref="C85" si="30">C86</f>
        <v>0</v>
      </c>
      <c r="D85" s="28">
        <f t="shared" ref="D85:F85" si="31">D86</f>
        <v>0</v>
      </c>
      <c r="E85" s="28">
        <f t="shared" si="31"/>
        <v>0</v>
      </c>
      <c r="F85" s="28">
        <f t="shared" si="31"/>
        <v>0</v>
      </c>
    </row>
    <row r="86" spans="1:9">
      <c r="A86" s="4" t="s">
        <v>27</v>
      </c>
      <c r="B86" s="5">
        <v>70</v>
      </c>
      <c r="C86" s="25">
        <v>0</v>
      </c>
      <c r="D86" s="71">
        <v>0</v>
      </c>
      <c r="E86" s="71">
        <v>0</v>
      </c>
      <c r="F86" s="71">
        <v>0</v>
      </c>
    </row>
    <row r="87" spans="1:9" ht="38.25">
      <c r="A87" s="3" t="s">
        <v>81</v>
      </c>
      <c r="B87" s="31" t="s">
        <v>29</v>
      </c>
      <c r="C87" s="33">
        <f t="shared" ref="C87" si="32">C88</f>
        <v>10591</v>
      </c>
      <c r="D87" s="33">
        <f t="shared" ref="D87:F87" si="33">D88</f>
        <v>9791</v>
      </c>
      <c r="E87" s="33">
        <f t="shared" si="33"/>
        <v>10087</v>
      </c>
      <c r="F87" s="33">
        <f t="shared" si="33"/>
        <v>10550</v>
      </c>
      <c r="I87" s="52"/>
    </row>
    <row r="88" spans="1:9" ht="25.5">
      <c r="A88" s="19" t="s">
        <v>22</v>
      </c>
      <c r="B88" s="14"/>
      <c r="C88" s="34">
        <f t="shared" ref="C88" si="34">C89+C92</f>
        <v>10591</v>
      </c>
      <c r="D88" s="34">
        <f t="shared" ref="D88:F88" si="35">D89+D92</f>
        <v>9791</v>
      </c>
      <c r="E88" s="34">
        <f t="shared" si="35"/>
        <v>10087</v>
      </c>
      <c r="F88" s="34">
        <f t="shared" si="35"/>
        <v>10550</v>
      </c>
      <c r="I88" s="52"/>
    </row>
    <row r="89" spans="1:9">
      <c r="A89" s="15" t="s">
        <v>23</v>
      </c>
      <c r="B89" s="14"/>
      <c r="C89" s="34">
        <f t="shared" ref="C89" si="36">C90+C91</f>
        <v>10345</v>
      </c>
      <c r="D89" s="34">
        <f t="shared" ref="D89:F89" si="37">D90+D91</f>
        <v>9791</v>
      </c>
      <c r="E89" s="34">
        <f t="shared" si="37"/>
        <v>10087</v>
      </c>
      <c r="F89" s="34">
        <f t="shared" si="37"/>
        <v>10550</v>
      </c>
    </row>
    <row r="90" spans="1:9">
      <c r="A90" s="4" t="s">
        <v>24</v>
      </c>
      <c r="B90" s="5">
        <v>10</v>
      </c>
      <c r="C90" s="25">
        <v>6800</v>
      </c>
      <c r="D90" s="71">
        <v>6900</v>
      </c>
      <c r="E90" s="71">
        <v>6950</v>
      </c>
      <c r="F90" s="71">
        <v>7000</v>
      </c>
    </row>
    <row r="91" spans="1:9">
      <c r="A91" s="4" t="s">
        <v>25</v>
      </c>
      <c r="B91" s="5">
        <v>20</v>
      </c>
      <c r="C91" s="25">
        <v>3545</v>
      </c>
      <c r="D91" s="71">
        <v>2891</v>
      </c>
      <c r="E91" s="71">
        <v>3137</v>
      </c>
      <c r="F91" s="71">
        <v>3550</v>
      </c>
    </row>
    <row r="92" spans="1:9">
      <c r="A92" s="4" t="s">
        <v>26</v>
      </c>
      <c r="B92" s="5"/>
      <c r="C92" s="25">
        <f t="shared" ref="C92" si="38">C93</f>
        <v>246</v>
      </c>
      <c r="D92" s="25">
        <f t="shared" ref="D92:F92" si="39">D93</f>
        <v>0</v>
      </c>
      <c r="E92" s="25">
        <f t="shared" si="39"/>
        <v>0</v>
      </c>
      <c r="F92" s="25">
        <f t="shared" si="39"/>
        <v>0</v>
      </c>
    </row>
    <row r="93" spans="1:9">
      <c r="A93" s="4" t="s">
        <v>27</v>
      </c>
      <c r="B93" s="5">
        <v>70</v>
      </c>
      <c r="C93" s="25">
        <v>246</v>
      </c>
      <c r="D93" s="71">
        <v>0</v>
      </c>
      <c r="E93" s="71">
        <v>0</v>
      </c>
      <c r="F93" s="71">
        <v>0</v>
      </c>
    </row>
    <row r="94" spans="1:9" ht="34.5" customHeight="1">
      <c r="A94" s="3" t="s">
        <v>82</v>
      </c>
      <c r="B94" s="31" t="s">
        <v>29</v>
      </c>
      <c r="C94" s="33">
        <f t="shared" ref="C94" si="40">C95</f>
        <v>5024</v>
      </c>
      <c r="D94" s="33">
        <f t="shared" ref="D94:F94" si="41">D95</f>
        <v>5100</v>
      </c>
      <c r="E94" s="33">
        <f t="shared" si="41"/>
        <v>5100</v>
      </c>
      <c r="F94" s="33">
        <f t="shared" si="41"/>
        <v>5250</v>
      </c>
      <c r="H94"/>
      <c r="I94"/>
    </row>
    <row r="95" spans="1:9" ht="25.5">
      <c r="A95" s="19" t="s">
        <v>22</v>
      </c>
      <c r="B95" s="14"/>
      <c r="C95" s="34">
        <f t="shared" ref="C95" si="42">C96+C99</f>
        <v>5024</v>
      </c>
      <c r="D95" s="34">
        <f t="shared" ref="D95:F95" si="43">D96+D99</f>
        <v>5100</v>
      </c>
      <c r="E95" s="34">
        <f t="shared" si="43"/>
        <v>5100</v>
      </c>
      <c r="F95" s="34">
        <f t="shared" si="43"/>
        <v>5250</v>
      </c>
      <c r="H95"/>
      <c r="I95"/>
    </row>
    <row r="96" spans="1:9">
      <c r="A96" s="15" t="s">
        <v>23</v>
      </c>
      <c r="B96" s="14"/>
      <c r="C96" s="34">
        <f t="shared" ref="C96" si="44">C97+C98</f>
        <v>5024</v>
      </c>
      <c r="D96" s="34">
        <f t="shared" ref="D96:F96" si="45">D97+D98</f>
        <v>5100</v>
      </c>
      <c r="E96" s="34">
        <f t="shared" si="45"/>
        <v>5100</v>
      </c>
      <c r="F96" s="34">
        <f t="shared" si="45"/>
        <v>5250</v>
      </c>
      <c r="H96"/>
      <c r="I96"/>
    </row>
    <row r="97" spans="1:9">
      <c r="A97" s="4" t="s">
        <v>24</v>
      </c>
      <c r="B97" s="5">
        <v>10</v>
      </c>
      <c r="C97" s="25">
        <v>4100</v>
      </c>
      <c r="D97" s="71">
        <v>4200</v>
      </c>
      <c r="E97" s="71">
        <v>4200</v>
      </c>
      <c r="F97" s="71">
        <v>4250</v>
      </c>
      <c r="H97"/>
      <c r="I97"/>
    </row>
    <row r="98" spans="1:9">
      <c r="A98" s="4" t="s">
        <v>69</v>
      </c>
      <c r="B98" s="5">
        <v>20</v>
      </c>
      <c r="C98" s="25">
        <v>924</v>
      </c>
      <c r="D98" s="71">
        <v>900</v>
      </c>
      <c r="E98" s="71">
        <v>900</v>
      </c>
      <c r="F98" s="71">
        <v>1000</v>
      </c>
      <c r="H98"/>
      <c r="I98"/>
    </row>
    <row r="99" spans="1:9">
      <c r="A99" s="4" t="s">
        <v>26</v>
      </c>
      <c r="B99" s="5"/>
      <c r="C99" s="25">
        <f t="shared" ref="C99" si="46">C100</f>
        <v>0</v>
      </c>
      <c r="D99" s="25">
        <f t="shared" ref="D99:F99" si="47">D100</f>
        <v>0</v>
      </c>
      <c r="E99" s="25">
        <f t="shared" si="47"/>
        <v>0</v>
      </c>
      <c r="F99" s="25">
        <f t="shared" si="47"/>
        <v>0</v>
      </c>
      <c r="H99"/>
      <c r="I99"/>
    </row>
    <row r="100" spans="1:9">
      <c r="A100" s="4" t="s">
        <v>27</v>
      </c>
      <c r="B100" s="5">
        <v>70</v>
      </c>
      <c r="C100" s="25">
        <v>0</v>
      </c>
      <c r="D100" s="71">
        <v>0</v>
      </c>
      <c r="E100" s="71">
        <v>0</v>
      </c>
      <c r="F100" s="71">
        <v>0</v>
      </c>
      <c r="H100"/>
      <c r="I100"/>
    </row>
    <row r="101" spans="1:9" ht="48" customHeight="1">
      <c r="A101" s="3" t="s">
        <v>83</v>
      </c>
      <c r="B101" s="31" t="s">
        <v>29</v>
      </c>
      <c r="C101" s="33">
        <f t="shared" ref="C101" si="48">C102</f>
        <v>5076</v>
      </c>
      <c r="D101" s="33">
        <f t="shared" ref="D101:F101" si="49">D102</f>
        <v>5120</v>
      </c>
      <c r="E101" s="33">
        <f t="shared" si="49"/>
        <v>5420</v>
      </c>
      <c r="F101" s="33">
        <f t="shared" si="49"/>
        <v>5620</v>
      </c>
      <c r="H101"/>
      <c r="I101"/>
    </row>
    <row r="102" spans="1:9" ht="25.5">
      <c r="A102" s="19" t="s">
        <v>22</v>
      </c>
      <c r="B102" s="14"/>
      <c r="C102" s="34">
        <f t="shared" ref="C102" si="50">C103+C106</f>
        <v>5076</v>
      </c>
      <c r="D102" s="34">
        <f t="shared" ref="D102:F102" si="51">D103+D106</f>
        <v>5120</v>
      </c>
      <c r="E102" s="34">
        <f t="shared" si="51"/>
        <v>5420</v>
      </c>
      <c r="F102" s="34">
        <f t="shared" si="51"/>
        <v>5620</v>
      </c>
      <c r="H102"/>
      <c r="I102"/>
    </row>
    <row r="103" spans="1:9">
      <c r="A103" s="15" t="s">
        <v>23</v>
      </c>
      <c r="B103" s="14"/>
      <c r="C103" s="34">
        <f t="shared" ref="C103" si="52">C104+C105</f>
        <v>5047</v>
      </c>
      <c r="D103" s="34">
        <f t="shared" ref="D103:F103" si="53">D104+D105</f>
        <v>5120</v>
      </c>
      <c r="E103" s="34">
        <f t="shared" si="53"/>
        <v>5420</v>
      </c>
      <c r="F103" s="34">
        <f t="shared" si="53"/>
        <v>5620</v>
      </c>
      <c r="H103"/>
      <c r="I103"/>
    </row>
    <row r="104" spans="1:9">
      <c r="A104" s="4" t="s">
        <v>24</v>
      </c>
      <c r="B104" s="5">
        <v>10</v>
      </c>
      <c r="C104" s="25">
        <v>3611</v>
      </c>
      <c r="D104" s="71">
        <v>3620</v>
      </c>
      <c r="E104" s="71">
        <v>3620</v>
      </c>
      <c r="F104" s="71">
        <v>3620</v>
      </c>
      <c r="H104"/>
      <c r="I104"/>
    </row>
    <row r="105" spans="1:9">
      <c r="A105" s="4" t="s">
        <v>25</v>
      </c>
      <c r="B105" s="5">
        <v>20</v>
      </c>
      <c r="C105" s="25">
        <v>1436</v>
      </c>
      <c r="D105" s="71">
        <v>1500</v>
      </c>
      <c r="E105" s="71">
        <v>1800</v>
      </c>
      <c r="F105" s="71">
        <v>2000</v>
      </c>
      <c r="H105"/>
      <c r="I105"/>
    </row>
    <row r="106" spans="1:9">
      <c r="A106" s="4" t="s">
        <v>26</v>
      </c>
      <c r="B106" s="5"/>
      <c r="C106" s="28">
        <f t="shared" ref="C106" si="54">C107</f>
        <v>29</v>
      </c>
      <c r="D106" s="28">
        <f t="shared" ref="D106:F106" si="55">D107</f>
        <v>0</v>
      </c>
      <c r="E106" s="28">
        <f t="shared" si="55"/>
        <v>0</v>
      </c>
      <c r="F106" s="28">
        <f t="shared" si="55"/>
        <v>0</v>
      </c>
      <c r="H106"/>
      <c r="I106"/>
    </row>
    <row r="107" spans="1:9">
      <c r="A107" s="4" t="s">
        <v>27</v>
      </c>
      <c r="B107" s="5">
        <v>70</v>
      </c>
      <c r="C107" s="25">
        <v>29</v>
      </c>
      <c r="D107" s="71">
        <v>0</v>
      </c>
      <c r="E107" s="71">
        <v>0</v>
      </c>
      <c r="F107" s="71">
        <v>0</v>
      </c>
      <c r="H107"/>
      <c r="I107"/>
    </row>
    <row r="108" spans="1:9" ht="33" customHeight="1">
      <c r="A108" s="3" t="s">
        <v>84</v>
      </c>
      <c r="B108" s="31" t="s">
        <v>29</v>
      </c>
      <c r="C108" s="33">
        <f t="shared" ref="C108" si="56">C109</f>
        <v>9195</v>
      </c>
      <c r="D108" s="33">
        <f t="shared" ref="D108:F108" si="57">D109</f>
        <v>8828</v>
      </c>
      <c r="E108" s="33">
        <f t="shared" si="57"/>
        <v>9228</v>
      </c>
      <c r="F108" s="33">
        <f t="shared" si="57"/>
        <v>9400</v>
      </c>
      <c r="H108"/>
      <c r="I108"/>
    </row>
    <row r="109" spans="1:9" ht="25.5">
      <c r="A109" s="19" t="s">
        <v>22</v>
      </c>
      <c r="B109" s="14"/>
      <c r="C109" s="34">
        <f t="shared" ref="C109" si="58">C110+C113</f>
        <v>9195</v>
      </c>
      <c r="D109" s="34">
        <f t="shared" ref="D109:F109" si="59">D110+D113</f>
        <v>8828</v>
      </c>
      <c r="E109" s="34">
        <f t="shared" si="59"/>
        <v>9228</v>
      </c>
      <c r="F109" s="34">
        <f t="shared" si="59"/>
        <v>9400</v>
      </c>
      <c r="H109"/>
      <c r="I109"/>
    </row>
    <row r="110" spans="1:9">
      <c r="A110" s="15" t="s">
        <v>23</v>
      </c>
      <c r="B110" s="14"/>
      <c r="C110" s="34">
        <f t="shared" ref="C110" si="60">C111+C112</f>
        <v>9195</v>
      </c>
      <c r="D110" s="34">
        <f t="shared" ref="D110:F110" si="61">D111+D112</f>
        <v>8828</v>
      </c>
      <c r="E110" s="34">
        <f t="shared" si="61"/>
        <v>9228</v>
      </c>
      <c r="F110" s="34">
        <f t="shared" si="61"/>
        <v>9400</v>
      </c>
    </row>
    <row r="111" spans="1:9">
      <c r="A111" s="4" t="s">
        <v>24</v>
      </c>
      <c r="B111" s="5">
        <v>10</v>
      </c>
      <c r="C111" s="25">
        <v>5300</v>
      </c>
      <c r="D111" s="71">
        <v>5400</v>
      </c>
      <c r="E111" s="67">
        <v>5400</v>
      </c>
      <c r="F111" s="71">
        <v>5400</v>
      </c>
    </row>
    <row r="112" spans="1:9">
      <c r="A112" s="4" t="s">
        <v>25</v>
      </c>
      <c r="B112" s="5">
        <v>20</v>
      </c>
      <c r="C112" s="25">
        <v>3895</v>
      </c>
      <c r="D112" s="71">
        <v>3428</v>
      </c>
      <c r="E112" s="71">
        <v>3828</v>
      </c>
      <c r="F112" s="71">
        <v>4000</v>
      </c>
    </row>
    <row r="113" spans="1:9">
      <c r="A113" s="4" t="s">
        <v>26</v>
      </c>
      <c r="B113" s="5"/>
      <c r="C113" s="28">
        <f t="shared" ref="C113" si="62">C114</f>
        <v>0</v>
      </c>
      <c r="D113" s="28">
        <f t="shared" ref="D113:F113" si="63">D114</f>
        <v>0</v>
      </c>
      <c r="E113" s="28">
        <f t="shared" si="63"/>
        <v>0</v>
      </c>
      <c r="F113" s="28">
        <f t="shared" si="63"/>
        <v>0</v>
      </c>
    </row>
    <row r="114" spans="1:9">
      <c r="A114" s="4" t="s">
        <v>27</v>
      </c>
      <c r="B114" s="5">
        <v>70</v>
      </c>
      <c r="C114" s="25">
        <v>0</v>
      </c>
      <c r="D114" s="71">
        <v>0</v>
      </c>
      <c r="E114" s="71">
        <v>0</v>
      </c>
      <c r="F114" s="71">
        <v>0</v>
      </c>
    </row>
    <row r="115" spans="1:9" ht="31.5" customHeight="1">
      <c r="A115" s="3" t="s">
        <v>31</v>
      </c>
      <c r="B115" s="31" t="s">
        <v>29</v>
      </c>
      <c r="C115" s="33">
        <f t="shared" ref="C115" si="64">C116</f>
        <v>6297</v>
      </c>
      <c r="D115" s="33">
        <f t="shared" ref="D115:F115" si="65">D116</f>
        <v>5093</v>
      </c>
      <c r="E115" s="33">
        <f t="shared" si="65"/>
        <v>6398</v>
      </c>
      <c r="F115" s="33">
        <f t="shared" si="65"/>
        <v>6500</v>
      </c>
      <c r="I115" s="52"/>
    </row>
    <row r="116" spans="1:9" ht="25.5">
      <c r="A116" s="19" t="s">
        <v>22</v>
      </c>
      <c r="B116" s="14"/>
      <c r="C116" s="34">
        <f t="shared" ref="C116" si="66">C117+C120</f>
        <v>6297</v>
      </c>
      <c r="D116" s="34">
        <f t="shared" ref="D116:F116" si="67">D117+D120</f>
        <v>5093</v>
      </c>
      <c r="E116" s="34">
        <f t="shared" si="67"/>
        <v>6398</v>
      </c>
      <c r="F116" s="34">
        <f t="shared" si="67"/>
        <v>6500</v>
      </c>
    </row>
    <row r="117" spans="1:9">
      <c r="A117" s="15" t="s">
        <v>23</v>
      </c>
      <c r="B117" s="14"/>
      <c r="C117" s="34">
        <f t="shared" ref="C117" si="68">C118+C119</f>
        <v>6223</v>
      </c>
      <c r="D117" s="34">
        <f t="shared" ref="D117:F117" si="69">D118+D119</f>
        <v>5093</v>
      </c>
      <c r="E117" s="34">
        <f t="shared" si="69"/>
        <v>6398</v>
      </c>
      <c r="F117" s="34">
        <f t="shared" si="69"/>
        <v>6500</v>
      </c>
    </row>
    <row r="118" spans="1:9">
      <c r="A118" s="4" t="s">
        <v>24</v>
      </c>
      <c r="B118" s="5">
        <v>10</v>
      </c>
      <c r="C118" s="25">
        <v>3250</v>
      </c>
      <c r="D118" s="71">
        <v>3300</v>
      </c>
      <c r="E118" s="71">
        <v>3400</v>
      </c>
      <c r="F118" s="71">
        <v>3500</v>
      </c>
    </row>
    <row r="119" spans="1:9">
      <c r="A119" s="4" t="s">
        <v>25</v>
      </c>
      <c r="B119" s="5">
        <v>20</v>
      </c>
      <c r="C119" s="25">
        <v>2973</v>
      </c>
      <c r="D119" s="71">
        <v>1793</v>
      </c>
      <c r="E119" s="71">
        <v>2998</v>
      </c>
      <c r="F119" s="71">
        <v>3000</v>
      </c>
    </row>
    <row r="120" spans="1:9">
      <c r="A120" s="4" t="s">
        <v>26</v>
      </c>
      <c r="B120" s="5"/>
      <c r="C120" s="25">
        <f t="shared" ref="C120" si="70">C121</f>
        <v>74</v>
      </c>
      <c r="D120" s="25">
        <f t="shared" ref="D120:F120" si="71">D121</f>
        <v>0</v>
      </c>
      <c r="E120" s="25">
        <f t="shared" si="71"/>
        <v>0</v>
      </c>
      <c r="F120" s="25">
        <f t="shared" si="71"/>
        <v>0</v>
      </c>
    </row>
    <row r="121" spans="1:9">
      <c r="A121" s="4" t="s">
        <v>27</v>
      </c>
      <c r="B121" s="5">
        <v>70</v>
      </c>
      <c r="C121" s="25">
        <v>74</v>
      </c>
      <c r="D121" s="71">
        <v>0</v>
      </c>
      <c r="E121" s="71">
        <v>0</v>
      </c>
      <c r="F121" s="71">
        <v>0</v>
      </c>
    </row>
    <row r="122" spans="1:9" ht="25.5">
      <c r="A122" s="3" t="s">
        <v>85</v>
      </c>
      <c r="B122" s="31" t="s">
        <v>29</v>
      </c>
      <c r="C122" s="35">
        <f t="shared" ref="C122" si="72">C123</f>
        <v>7258</v>
      </c>
      <c r="D122" s="32">
        <f t="shared" ref="D122:F122" si="73">D123</f>
        <v>7235</v>
      </c>
      <c r="E122" s="32">
        <f t="shared" si="73"/>
        <v>7235</v>
      </c>
      <c r="F122" s="32">
        <f t="shared" si="73"/>
        <v>7635</v>
      </c>
    </row>
    <row r="123" spans="1:9" ht="25.5">
      <c r="A123" s="19" t="s">
        <v>22</v>
      </c>
      <c r="B123" s="14"/>
      <c r="C123" s="36">
        <f t="shared" ref="C123" si="74">C124+C127</f>
        <v>7258</v>
      </c>
      <c r="D123" s="29">
        <f t="shared" ref="D123:F123" si="75">D124+D127</f>
        <v>7235</v>
      </c>
      <c r="E123" s="29">
        <f t="shared" si="75"/>
        <v>7235</v>
      </c>
      <c r="F123" s="29">
        <f t="shared" si="75"/>
        <v>7635</v>
      </c>
    </row>
    <row r="124" spans="1:9">
      <c r="A124" s="15" t="s">
        <v>23</v>
      </c>
      <c r="B124" s="14"/>
      <c r="C124" s="36">
        <f t="shared" ref="C124" si="76">C125+C126</f>
        <v>7258</v>
      </c>
      <c r="D124" s="29">
        <f t="shared" ref="D124:F124" si="77">D125+D126</f>
        <v>7235</v>
      </c>
      <c r="E124" s="29">
        <f t="shared" si="77"/>
        <v>7235</v>
      </c>
      <c r="F124" s="29">
        <f t="shared" si="77"/>
        <v>7635</v>
      </c>
    </row>
    <row r="125" spans="1:9">
      <c r="A125" s="4" t="s">
        <v>24</v>
      </c>
      <c r="B125" s="5">
        <v>10</v>
      </c>
      <c r="C125" s="30">
        <v>5635</v>
      </c>
      <c r="D125" s="71">
        <v>5635</v>
      </c>
      <c r="E125" s="71">
        <v>5635</v>
      </c>
      <c r="F125" s="71">
        <v>5835</v>
      </c>
    </row>
    <row r="126" spans="1:9">
      <c r="A126" s="44" t="s">
        <v>25</v>
      </c>
      <c r="B126" s="45">
        <v>20</v>
      </c>
      <c r="C126" s="46">
        <v>1623</v>
      </c>
      <c r="D126" s="72">
        <v>1600</v>
      </c>
      <c r="E126" s="72">
        <v>1600</v>
      </c>
      <c r="F126" s="72">
        <v>1800</v>
      </c>
      <c r="H126"/>
      <c r="I126"/>
    </row>
    <row r="127" spans="1:9">
      <c r="A127" s="4" t="s">
        <v>26</v>
      </c>
      <c r="B127" s="5"/>
      <c r="C127" s="46">
        <f t="shared" ref="C127" si="78">C128</f>
        <v>0</v>
      </c>
      <c r="D127" s="73">
        <f t="shared" ref="D127:F127" si="79">D128</f>
        <v>0</v>
      </c>
      <c r="E127" s="73">
        <f t="shared" si="79"/>
        <v>0</v>
      </c>
      <c r="F127" s="73">
        <f t="shared" si="79"/>
        <v>0</v>
      </c>
      <c r="H127"/>
      <c r="I127"/>
    </row>
    <row r="128" spans="1:9">
      <c r="A128" s="4" t="s">
        <v>27</v>
      </c>
      <c r="B128" s="5">
        <v>70</v>
      </c>
      <c r="C128" s="46">
        <v>0</v>
      </c>
      <c r="D128" s="72">
        <v>0</v>
      </c>
      <c r="E128" s="72">
        <v>0</v>
      </c>
      <c r="F128" s="72">
        <v>0</v>
      </c>
      <c r="H128"/>
      <c r="I128"/>
    </row>
    <row r="129" spans="1:9" ht="30" customHeight="1">
      <c r="A129" s="48" t="s">
        <v>90</v>
      </c>
      <c r="B129" s="82" t="s">
        <v>29</v>
      </c>
      <c r="C129" s="47">
        <f t="shared" ref="C129" si="80">C130</f>
        <v>1775</v>
      </c>
      <c r="D129" s="74">
        <f t="shared" ref="D129:F129" si="81">D130</f>
        <v>1800</v>
      </c>
      <c r="E129" s="74">
        <f t="shared" si="81"/>
        <v>1800</v>
      </c>
      <c r="F129" s="74">
        <f t="shared" si="81"/>
        <v>2100</v>
      </c>
      <c r="H129"/>
      <c r="I129"/>
    </row>
    <row r="130" spans="1:9" ht="25.5">
      <c r="A130" s="19" t="s">
        <v>22</v>
      </c>
      <c r="B130" s="5"/>
      <c r="C130" s="30">
        <f t="shared" ref="C130" si="82">C131+C134</f>
        <v>1775</v>
      </c>
      <c r="D130" s="25">
        <f t="shared" ref="D130:F130" si="83">D131+D134</f>
        <v>1800</v>
      </c>
      <c r="E130" s="25">
        <f t="shared" si="83"/>
        <v>1800</v>
      </c>
      <c r="F130" s="25">
        <f t="shared" si="83"/>
        <v>2100</v>
      </c>
      <c r="H130"/>
      <c r="I130"/>
    </row>
    <row r="131" spans="1:9" ht="17.25" customHeight="1">
      <c r="A131" s="15" t="s">
        <v>23</v>
      </c>
      <c r="B131" s="5"/>
      <c r="C131" s="30">
        <f t="shared" ref="C131" si="84">C132+C133</f>
        <v>1775</v>
      </c>
      <c r="D131" s="25">
        <f t="shared" ref="D131:F131" si="85">D132+D133</f>
        <v>1800</v>
      </c>
      <c r="E131" s="25">
        <f t="shared" si="85"/>
        <v>1800</v>
      </c>
      <c r="F131" s="25">
        <f t="shared" si="85"/>
        <v>2100</v>
      </c>
      <c r="H131"/>
      <c r="I131"/>
    </row>
    <row r="132" spans="1:9">
      <c r="A132" s="4" t="s">
        <v>24</v>
      </c>
      <c r="B132" s="5">
        <v>10</v>
      </c>
      <c r="C132" s="30">
        <v>950</v>
      </c>
      <c r="D132" s="71">
        <v>1000</v>
      </c>
      <c r="E132" s="71">
        <v>1000</v>
      </c>
      <c r="F132" s="71">
        <v>1100</v>
      </c>
      <c r="H132"/>
      <c r="I132"/>
    </row>
    <row r="133" spans="1:9">
      <c r="A133" s="4" t="s">
        <v>25</v>
      </c>
      <c r="B133" s="5">
        <v>20</v>
      </c>
      <c r="C133" s="30">
        <v>825</v>
      </c>
      <c r="D133" s="71">
        <v>800</v>
      </c>
      <c r="E133" s="71">
        <v>800</v>
      </c>
      <c r="F133" s="71">
        <v>1000</v>
      </c>
      <c r="H133"/>
      <c r="I133"/>
    </row>
    <row r="134" spans="1:9">
      <c r="A134" s="4" t="s">
        <v>26</v>
      </c>
      <c r="B134" s="5"/>
      <c r="C134" s="30">
        <f t="shared" ref="C134" si="86">C135</f>
        <v>0</v>
      </c>
      <c r="D134" s="25">
        <f t="shared" ref="D134:F134" si="87">D135</f>
        <v>0</v>
      </c>
      <c r="E134" s="25">
        <f t="shared" si="87"/>
        <v>0</v>
      </c>
      <c r="F134" s="25">
        <f t="shared" si="87"/>
        <v>0</v>
      </c>
      <c r="H134"/>
      <c r="I134"/>
    </row>
    <row r="135" spans="1:9">
      <c r="A135" s="4" t="s">
        <v>27</v>
      </c>
      <c r="B135" s="5">
        <v>70</v>
      </c>
      <c r="C135" s="30">
        <v>0</v>
      </c>
      <c r="D135" s="71">
        <v>0</v>
      </c>
      <c r="E135" s="71">
        <v>0</v>
      </c>
      <c r="F135" s="71">
        <v>0</v>
      </c>
      <c r="H135"/>
      <c r="I135"/>
    </row>
    <row r="136" spans="1:9" ht="27" customHeight="1">
      <c r="A136" s="114" t="s">
        <v>48</v>
      </c>
      <c r="B136" s="115">
        <v>66.099999999999994</v>
      </c>
      <c r="C136" s="116">
        <f>C140+C144+C148</f>
        <v>1295</v>
      </c>
      <c r="D136" s="116">
        <f t="shared" ref="D136:F136" si="88">D140+D144+D148</f>
        <v>1296</v>
      </c>
      <c r="E136" s="116">
        <f t="shared" si="88"/>
        <v>1296</v>
      </c>
      <c r="F136" s="116">
        <f t="shared" si="88"/>
        <v>1296</v>
      </c>
      <c r="H136"/>
      <c r="I136"/>
    </row>
    <row r="137" spans="1:9" ht="19.5" customHeight="1">
      <c r="A137" s="89" t="s">
        <v>23</v>
      </c>
      <c r="B137" s="85"/>
      <c r="C137" s="81">
        <f>C141+C145+C149</f>
        <v>1295</v>
      </c>
      <c r="D137" s="81">
        <f t="shared" ref="D137:F137" si="89">D141+D145+D149</f>
        <v>1296</v>
      </c>
      <c r="E137" s="81">
        <f t="shared" si="89"/>
        <v>1296</v>
      </c>
      <c r="F137" s="81">
        <f t="shared" si="89"/>
        <v>1296</v>
      </c>
      <c r="H137"/>
      <c r="I137"/>
    </row>
    <row r="138" spans="1:9" ht="19.5" customHeight="1">
      <c r="A138" s="90" t="s">
        <v>24</v>
      </c>
      <c r="B138" s="85">
        <v>10</v>
      </c>
      <c r="C138" s="81">
        <f>C142+C146+C150</f>
        <v>1092</v>
      </c>
      <c r="D138" s="81">
        <f t="shared" ref="D138:F138" si="90">D142+D146+D150</f>
        <v>1092</v>
      </c>
      <c r="E138" s="81">
        <f t="shared" si="90"/>
        <v>1092</v>
      </c>
      <c r="F138" s="81">
        <f t="shared" si="90"/>
        <v>1092</v>
      </c>
      <c r="H138"/>
      <c r="I138"/>
    </row>
    <row r="139" spans="1:9" ht="22.5" customHeight="1">
      <c r="A139" s="90" t="s">
        <v>25</v>
      </c>
      <c r="B139" s="85">
        <v>20</v>
      </c>
      <c r="C139" s="81">
        <f>C143+C147+C151</f>
        <v>203</v>
      </c>
      <c r="D139" s="81">
        <f t="shared" ref="D139:F139" si="91">D143+D147+D151</f>
        <v>204</v>
      </c>
      <c r="E139" s="81">
        <f t="shared" si="91"/>
        <v>204</v>
      </c>
      <c r="F139" s="81">
        <f t="shared" si="91"/>
        <v>204</v>
      </c>
      <c r="H139"/>
      <c r="I139"/>
    </row>
    <row r="140" spans="1:9" ht="21" customHeight="1">
      <c r="A140" s="3" t="s">
        <v>50</v>
      </c>
      <c r="B140" s="98">
        <v>66.099999999999994</v>
      </c>
      <c r="C140" s="99">
        <f>C141</f>
        <v>489</v>
      </c>
      <c r="D140" s="99">
        <f t="shared" ref="D140:F140" si="92">D141</f>
        <v>490</v>
      </c>
      <c r="E140" s="99">
        <f t="shared" si="92"/>
        <v>490</v>
      </c>
      <c r="F140" s="99">
        <f t="shared" si="92"/>
        <v>490</v>
      </c>
      <c r="H140"/>
      <c r="I140"/>
    </row>
    <row r="141" spans="1:9" ht="18" customHeight="1">
      <c r="A141" s="15" t="s">
        <v>23</v>
      </c>
      <c r="B141" s="5"/>
      <c r="C141" s="30">
        <f>C142+C143</f>
        <v>489</v>
      </c>
      <c r="D141" s="30">
        <f t="shared" ref="D141:F141" si="93">D142+D143</f>
        <v>490</v>
      </c>
      <c r="E141" s="30">
        <f t="shared" si="93"/>
        <v>490</v>
      </c>
      <c r="F141" s="30">
        <f t="shared" si="93"/>
        <v>490</v>
      </c>
      <c r="H141"/>
      <c r="I141"/>
    </row>
    <row r="142" spans="1:9">
      <c r="A142" s="4" t="s">
        <v>24</v>
      </c>
      <c r="B142" s="5">
        <v>10</v>
      </c>
      <c r="C142" s="30">
        <v>474</v>
      </c>
      <c r="D142" s="71">
        <v>474</v>
      </c>
      <c r="E142" s="71">
        <v>474</v>
      </c>
      <c r="F142" s="71">
        <v>474</v>
      </c>
      <c r="H142"/>
      <c r="I142"/>
    </row>
    <row r="143" spans="1:9">
      <c r="A143" s="4" t="s">
        <v>25</v>
      </c>
      <c r="B143" s="5">
        <v>20</v>
      </c>
      <c r="C143" s="30">
        <v>15</v>
      </c>
      <c r="D143" s="71">
        <v>16</v>
      </c>
      <c r="E143" s="71">
        <v>16</v>
      </c>
      <c r="F143" s="71">
        <v>16</v>
      </c>
      <c r="H143"/>
      <c r="I143"/>
    </row>
    <row r="144" spans="1:9" ht="20.25" customHeight="1">
      <c r="A144" s="3" t="s">
        <v>52</v>
      </c>
      <c r="B144" s="98">
        <v>66.099999999999994</v>
      </c>
      <c r="C144" s="99">
        <f>C145</f>
        <v>176</v>
      </c>
      <c r="D144" s="99">
        <f t="shared" ref="D144:F144" si="94">D145</f>
        <v>176</v>
      </c>
      <c r="E144" s="99">
        <f t="shared" si="94"/>
        <v>176</v>
      </c>
      <c r="F144" s="99">
        <f t="shared" si="94"/>
        <v>176</v>
      </c>
      <c r="H144"/>
      <c r="I144"/>
    </row>
    <row r="145" spans="1:9" ht="18.75" customHeight="1">
      <c r="A145" s="15" t="s">
        <v>23</v>
      </c>
      <c r="B145" s="5"/>
      <c r="C145" s="30">
        <f>C146+C147</f>
        <v>176</v>
      </c>
      <c r="D145" s="30">
        <f t="shared" ref="D145:F145" si="95">D146+D147</f>
        <v>176</v>
      </c>
      <c r="E145" s="30">
        <f t="shared" si="95"/>
        <v>176</v>
      </c>
      <c r="F145" s="30">
        <f t="shared" si="95"/>
        <v>176</v>
      </c>
      <c r="H145"/>
      <c r="I145"/>
    </row>
    <row r="146" spans="1:9">
      <c r="A146" s="4" t="s">
        <v>24</v>
      </c>
      <c r="B146" s="5">
        <v>10</v>
      </c>
      <c r="C146" s="30">
        <v>138</v>
      </c>
      <c r="D146" s="71">
        <v>138</v>
      </c>
      <c r="E146" s="71">
        <v>138</v>
      </c>
      <c r="F146" s="71">
        <v>138</v>
      </c>
      <c r="H146"/>
      <c r="I146"/>
    </row>
    <row r="147" spans="1:9">
      <c r="A147" s="4" t="s">
        <v>25</v>
      </c>
      <c r="B147" s="5">
        <v>20</v>
      </c>
      <c r="C147" s="30">
        <v>38</v>
      </c>
      <c r="D147" s="71">
        <v>38</v>
      </c>
      <c r="E147" s="71">
        <v>38</v>
      </c>
      <c r="F147" s="71">
        <v>38</v>
      </c>
      <c r="H147"/>
      <c r="I147"/>
    </row>
    <row r="148" spans="1:9" ht="23.25" customHeight="1">
      <c r="A148" s="3" t="s">
        <v>54</v>
      </c>
      <c r="B148" s="98">
        <v>66.099999999999994</v>
      </c>
      <c r="C148" s="99">
        <f>C149</f>
        <v>630</v>
      </c>
      <c r="D148" s="99">
        <f t="shared" ref="D148:F148" si="96">D149</f>
        <v>630</v>
      </c>
      <c r="E148" s="99">
        <f t="shared" si="96"/>
        <v>630</v>
      </c>
      <c r="F148" s="99">
        <f t="shared" si="96"/>
        <v>630</v>
      </c>
      <c r="H148"/>
      <c r="I148"/>
    </row>
    <row r="149" spans="1:9" ht="15" customHeight="1">
      <c r="A149" s="15" t="s">
        <v>23</v>
      </c>
      <c r="B149" s="5"/>
      <c r="C149" s="30">
        <f>C150+C151</f>
        <v>630</v>
      </c>
      <c r="D149" s="30">
        <f t="shared" ref="D149:F149" si="97">D150+D151</f>
        <v>630</v>
      </c>
      <c r="E149" s="30">
        <f t="shared" si="97"/>
        <v>630</v>
      </c>
      <c r="F149" s="30">
        <f t="shared" si="97"/>
        <v>630</v>
      </c>
      <c r="H149"/>
      <c r="I149"/>
    </row>
    <row r="150" spans="1:9" ht="15" customHeight="1">
      <c r="A150" s="4" t="s">
        <v>24</v>
      </c>
      <c r="B150" s="5">
        <v>10</v>
      </c>
      <c r="C150" s="30">
        <v>480</v>
      </c>
      <c r="D150" s="71">
        <v>480</v>
      </c>
      <c r="E150" s="71">
        <v>480</v>
      </c>
      <c r="F150" s="71">
        <v>480</v>
      </c>
      <c r="H150"/>
      <c r="I150"/>
    </row>
    <row r="151" spans="1:9" ht="18" customHeight="1">
      <c r="A151" s="4" t="s">
        <v>25</v>
      </c>
      <c r="B151" s="5">
        <v>20</v>
      </c>
      <c r="C151" s="30">
        <v>150</v>
      </c>
      <c r="D151" s="71">
        <v>150</v>
      </c>
      <c r="E151" s="71">
        <v>150</v>
      </c>
      <c r="F151" s="71">
        <v>150</v>
      </c>
      <c r="H151"/>
      <c r="I151"/>
    </row>
    <row r="152" spans="1:9" ht="21.75" customHeight="1">
      <c r="A152" s="120" t="s">
        <v>32</v>
      </c>
      <c r="B152" s="108" t="s">
        <v>33</v>
      </c>
      <c r="C152" s="113">
        <f t="shared" ref="C152:F153" si="98">C159+C166+C171+C176+C181+C186+C191</f>
        <v>21886</v>
      </c>
      <c r="D152" s="113">
        <f t="shared" si="98"/>
        <v>22390</v>
      </c>
      <c r="E152" s="113">
        <f t="shared" si="98"/>
        <v>23400</v>
      </c>
      <c r="F152" s="113">
        <f t="shared" si="98"/>
        <v>23523</v>
      </c>
      <c r="H152"/>
      <c r="I152"/>
    </row>
    <row r="153" spans="1:9" ht="30">
      <c r="A153" s="107" t="s">
        <v>22</v>
      </c>
      <c r="B153" s="108"/>
      <c r="C153" s="113">
        <f t="shared" si="98"/>
        <v>21886</v>
      </c>
      <c r="D153" s="113">
        <f t="shared" si="98"/>
        <v>22390</v>
      </c>
      <c r="E153" s="113">
        <f t="shared" si="98"/>
        <v>23400</v>
      </c>
      <c r="F153" s="113">
        <f t="shared" si="98"/>
        <v>23523</v>
      </c>
      <c r="H153"/>
      <c r="I153"/>
    </row>
    <row r="154" spans="1:9" ht="15">
      <c r="A154" s="109" t="s">
        <v>23</v>
      </c>
      <c r="B154" s="108"/>
      <c r="C154" s="113">
        <f>C161+C168+C173+C178+C183+C188+C193</f>
        <v>21881</v>
      </c>
      <c r="D154" s="113">
        <f t="shared" ref="D154:F154" si="99">D161+D168+D173+D178+D183+D188+D193</f>
        <v>22380</v>
      </c>
      <c r="E154" s="113">
        <f t="shared" si="99"/>
        <v>23390</v>
      </c>
      <c r="F154" s="113">
        <f t="shared" si="99"/>
        <v>23513</v>
      </c>
      <c r="H154"/>
      <c r="I154"/>
    </row>
    <row r="155" spans="1:9" ht="15">
      <c r="A155" s="121" t="s">
        <v>24</v>
      </c>
      <c r="B155" s="111">
        <v>10</v>
      </c>
      <c r="C155" s="113">
        <f>C162+C169+C174+C179+C184+C189+C194</f>
        <v>8880</v>
      </c>
      <c r="D155" s="113">
        <f t="shared" ref="D155:F155" si="100">D162+D169+D174+D179+D184+D189+D194</f>
        <v>9090</v>
      </c>
      <c r="E155" s="113">
        <f t="shared" si="100"/>
        <v>9500</v>
      </c>
      <c r="F155" s="113">
        <f t="shared" si="100"/>
        <v>9500</v>
      </c>
      <c r="H155"/>
      <c r="I155"/>
    </row>
    <row r="156" spans="1:9" ht="15">
      <c r="A156" s="110" t="s">
        <v>25</v>
      </c>
      <c r="B156" s="108">
        <v>20</v>
      </c>
      <c r="C156" s="113">
        <f>C163+C170+C175+C180+C185+C190+C195</f>
        <v>13001</v>
      </c>
      <c r="D156" s="113">
        <f t="shared" ref="D156:F156" si="101">D163+D170+D175+D180+D185+D190+D195</f>
        <v>13290</v>
      </c>
      <c r="E156" s="113">
        <f t="shared" si="101"/>
        <v>13890</v>
      </c>
      <c r="F156" s="113">
        <f t="shared" si="101"/>
        <v>14013</v>
      </c>
      <c r="H156"/>
      <c r="I156"/>
    </row>
    <row r="157" spans="1:9" ht="15">
      <c r="A157" s="110" t="s">
        <v>26</v>
      </c>
      <c r="B157" s="108"/>
      <c r="C157" s="113">
        <f t="shared" ref="C157:F158" si="102">C164</f>
        <v>5</v>
      </c>
      <c r="D157" s="113">
        <f t="shared" si="102"/>
        <v>10</v>
      </c>
      <c r="E157" s="113">
        <f t="shared" si="102"/>
        <v>10</v>
      </c>
      <c r="F157" s="113">
        <f t="shared" si="102"/>
        <v>10</v>
      </c>
      <c r="H157"/>
      <c r="I157"/>
    </row>
    <row r="158" spans="1:9" ht="15">
      <c r="A158" s="110" t="s">
        <v>27</v>
      </c>
      <c r="B158" s="108">
        <v>70</v>
      </c>
      <c r="C158" s="113">
        <f t="shared" si="102"/>
        <v>5</v>
      </c>
      <c r="D158" s="113">
        <f>D165</f>
        <v>10</v>
      </c>
      <c r="E158" s="113">
        <f>E165</f>
        <v>10</v>
      </c>
      <c r="F158" s="113">
        <f>F165</f>
        <v>10</v>
      </c>
      <c r="H158"/>
      <c r="I158"/>
    </row>
    <row r="159" spans="1:9" ht="33" customHeight="1">
      <c r="A159" s="3" t="s">
        <v>104</v>
      </c>
      <c r="B159" s="31" t="s">
        <v>34</v>
      </c>
      <c r="C159" s="32">
        <f t="shared" ref="C159" si="103">C160</f>
        <v>2750</v>
      </c>
      <c r="D159" s="32">
        <f t="shared" ref="D159:F159" si="104">D160</f>
        <v>2750</v>
      </c>
      <c r="E159" s="32">
        <f t="shared" si="104"/>
        <v>2850</v>
      </c>
      <c r="F159" s="32">
        <f t="shared" si="104"/>
        <v>2900</v>
      </c>
      <c r="H159"/>
      <c r="I159"/>
    </row>
    <row r="160" spans="1:9" ht="25.5">
      <c r="A160" s="19" t="s">
        <v>22</v>
      </c>
      <c r="B160" s="14"/>
      <c r="C160" s="29">
        <f t="shared" ref="C160:F160" si="105">C161+C164</f>
        <v>2750</v>
      </c>
      <c r="D160" s="29">
        <f t="shared" si="105"/>
        <v>2750</v>
      </c>
      <c r="E160" s="29">
        <f t="shared" si="105"/>
        <v>2850</v>
      </c>
      <c r="F160" s="29">
        <f t="shared" si="105"/>
        <v>2900</v>
      </c>
      <c r="H160"/>
      <c r="I160"/>
    </row>
    <row r="161" spans="1:9" ht="14.25" customHeight="1">
      <c r="A161" s="15" t="s">
        <v>23</v>
      </c>
      <c r="B161" s="14"/>
      <c r="C161" s="29">
        <f>C162+C163</f>
        <v>2745</v>
      </c>
      <c r="D161" s="29">
        <f t="shared" ref="D161:F161" si="106">D162+D163</f>
        <v>2740</v>
      </c>
      <c r="E161" s="29">
        <f t="shared" si="106"/>
        <v>2840</v>
      </c>
      <c r="F161" s="29">
        <f t="shared" si="106"/>
        <v>2890</v>
      </c>
      <c r="H161"/>
      <c r="I161"/>
    </row>
    <row r="162" spans="1:9" ht="14.25" customHeight="1">
      <c r="A162" s="4" t="s">
        <v>24</v>
      </c>
      <c r="B162" s="5">
        <v>10</v>
      </c>
      <c r="C162" s="117">
        <v>1600</v>
      </c>
      <c r="D162" s="117">
        <v>1600</v>
      </c>
      <c r="E162" s="117">
        <v>1650</v>
      </c>
      <c r="F162" s="117">
        <v>1650</v>
      </c>
      <c r="H162"/>
      <c r="I162"/>
    </row>
    <row r="163" spans="1:9" ht="16.5" customHeight="1">
      <c r="A163" s="4" t="s">
        <v>25</v>
      </c>
      <c r="B163" s="5">
        <v>20</v>
      </c>
      <c r="C163" s="25">
        <f>45+1100</f>
        <v>1145</v>
      </c>
      <c r="D163" s="130">
        <f>40+1100</f>
        <v>1140</v>
      </c>
      <c r="E163" s="130">
        <f>40+1150</f>
        <v>1190</v>
      </c>
      <c r="F163" s="130">
        <f>40+1200</f>
        <v>1240</v>
      </c>
      <c r="H163"/>
      <c r="I163"/>
    </row>
    <row r="164" spans="1:9" ht="17.25" customHeight="1">
      <c r="A164" s="4" t="s">
        <v>26</v>
      </c>
      <c r="B164" s="5"/>
      <c r="C164" s="28">
        <f t="shared" ref="C164" si="107">C165</f>
        <v>5</v>
      </c>
      <c r="D164" s="28">
        <f t="shared" ref="D164:F164" si="108">D165</f>
        <v>10</v>
      </c>
      <c r="E164" s="28">
        <f t="shared" si="108"/>
        <v>10</v>
      </c>
      <c r="F164" s="28">
        <f t="shared" si="108"/>
        <v>10</v>
      </c>
      <c r="H164"/>
      <c r="I164"/>
    </row>
    <row r="165" spans="1:9" ht="18.75" customHeight="1">
      <c r="A165" s="4" t="s">
        <v>27</v>
      </c>
      <c r="B165" s="5">
        <v>70</v>
      </c>
      <c r="C165" s="25">
        <v>5</v>
      </c>
      <c r="D165" s="71">
        <v>10</v>
      </c>
      <c r="E165" s="71">
        <v>10</v>
      </c>
      <c r="F165" s="71">
        <v>10</v>
      </c>
      <c r="H165"/>
      <c r="I165"/>
    </row>
    <row r="166" spans="1:9" ht="21" customHeight="1">
      <c r="A166" s="2" t="s">
        <v>105</v>
      </c>
      <c r="B166" s="31" t="s">
        <v>35</v>
      </c>
      <c r="C166" s="33">
        <f t="shared" ref="C166" si="109">C167</f>
        <v>3680</v>
      </c>
      <c r="D166" s="33">
        <f t="shared" ref="D166:F166" si="110">D167</f>
        <v>3750</v>
      </c>
      <c r="E166" s="33">
        <f t="shared" si="110"/>
        <v>3960</v>
      </c>
      <c r="F166" s="33">
        <f t="shared" si="110"/>
        <v>4000</v>
      </c>
      <c r="H166"/>
      <c r="I166"/>
    </row>
    <row r="167" spans="1:9" ht="25.5">
      <c r="A167" s="19" t="s">
        <v>22</v>
      </c>
      <c r="B167" s="14"/>
      <c r="C167" s="34">
        <f t="shared" ref="C167" si="111">C168</f>
        <v>3680</v>
      </c>
      <c r="D167" s="34">
        <f t="shared" ref="D167:F167" si="112">D168</f>
        <v>3750</v>
      </c>
      <c r="E167" s="34">
        <f t="shared" si="112"/>
        <v>3960</v>
      </c>
      <c r="F167" s="34">
        <f t="shared" si="112"/>
        <v>4000</v>
      </c>
      <c r="H167"/>
      <c r="I167"/>
    </row>
    <row r="168" spans="1:9" ht="17.25" customHeight="1">
      <c r="A168" s="15" t="s">
        <v>23</v>
      </c>
      <c r="B168" s="14"/>
      <c r="C168" s="34">
        <f>C169+C170</f>
        <v>3680</v>
      </c>
      <c r="D168" s="34">
        <f t="shared" ref="D168:F168" si="113">D169+D170</f>
        <v>3750</v>
      </c>
      <c r="E168" s="34">
        <f t="shared" si="113"/>
        <v>3960</v>
      </c>
      <c r="F168" s="34">
        <f t="shared" si="113"/>
        <v>4000</v>
      </c>
      <c r="H168"/>
      <c r="I168"/>
    </row>
    <row r="169" spans="1:9" ht="17.25" customHeight="1">
      <c r="A169" s="4" t="s">
        <v>24</v>
      </c>
      <c r="B169" s="5">
        <v>10</v>
      </c>
      <c r="C169" s="118">
        <v>1380</v>
      </c>
      <c r="D169" s="118">
        <v>1400</v>
      </c>
      <c r="E169" s="118">
        <v>1500</v>
      </c>
      <c r="F169" s="118">
        <v>1500</v>
      </c>
      <c r="H169"/>
      <c r="I169"/>
    </row>
    <row r="170" spans="1:9" ht="19.5" customHeight="1">
      <c r="A170" s="4" t="s">
        <v>25</v>
      </c>
      <c r="B170" s="5">
        <v>20</v>
      </c>
      <c r="C170" s="25">
        <f>550+1750</f>
        <v>2300</v>
      </c>
      <c r="D170" s="131">
        <f>600+1750</f>
        <v>2350</v>
      </c>
      <c r="E170" s="131">
        <f>660+1800</f>
        <v>2460</v>
      </c>
      <c r="F170" s="131">
        <f>700+1800</f>
        <v>2500</v>
      </c>
      <c r="H170"/>
      <c r="I170"/>
    </row>
    <row r="171" spans="1:9" ht="28.5" customHeight="1">
      <c r="A171" s="3" t="s">
        <v>75</v>
      </c>
      <c r="B171" s="31" t="s">
        <v>36</v>
      </c>
      <c r="C171" s="33">
        <f t="shared" ref="C171:F171" si="114">C172</f>
        <v>5477</v>
      </c>
      <c r="D171" s="33">
        <f t="shared" si="114"/>
        <v>5700</v>
      </c>
      <c r="E171" s="33">
        <f t="shared" si="114"/>
        <v>6000</v>
      </c>
      <c r="F171" s="33">
        <f t="shared" si="114"/>
        <v>6000</v>
      </c>
      <c r="H171"/>
      <c r="I171"/>
    </row>
    <row r="172" spans="1:9" ht="25.5">
      <c r="A172" s="19" t="s">
        <v>22</v>
      </c>
      <c r="B172" s="14"/>
      <c r="C172" s="34">
        <f t="shared" ref="C172:F172" si="115">C173</f>
        <v>5477</v>
      </c>
      <c r="D172" s="34">
        <f t="shared" si="115"/>
        <v>5700</v>
      </c>
      <c r="E172" s="34">
        <f t="shared" si="115"/>
        <v>6000</v>
      </c>
      <c r="F172" s="34">
        <f t="shared" si="115"/>
        <v>6000</v>
      </c>
      <c r="H172"/>
      <c r="I172"/>
    </row>
    <row r="173" spans="1:9" ht="17.25" customHeight="1">
      <c r="A173" s="15" t="s">
        <v>23</v>
      </c>
      <c r="B173" s="14"/>
      <c r="C173" s="34">
        <f>C174+C175</f>
        <v>5477</v>
      </c>
      <c r="D173" s="34">
        <f t="shared" ref="D173:F173" si="116">D174+D175</f>
        <v>5700</v>
      </c>
      <c r="E173" s="34">
        <f t="shared" si="116"/>
        <v>6000</v>
      </c>
      <c r="F173" s="34">
        <f t="shared" si="116"/>
        <v>6000</v>
      </c>
      <c r="H173"/>
      <c r="I173"/>
    </row>
    <row r="174" spans="1:9" ht="17.25" customHeight="1">
      <c r="A174" s="4" t="s">
        <v>24</v>
      </c>
      <c r="B174" s="5">
        <v>10</v>
      </c>
      <c r="C174" s="118">
        <v>2000</v>
      </c>
      <c r="D174" s="118">
        <v>2100</v>
      </c>
      <c r="E174" s="118">
        <v>2200</v>
      </c>
      <c r="F174" s="118">
        <v>2200</v>
      </c>
      <c r="H174"/>
      <c r="I174"/>
    </row>
    <row r="175" spans="1:9" ht="17.25" customHeight="1">
      <c r="A175" s="4" t="s">
        <v>25</v>
      </c>
      <c r="B175" s="5">
        <v>20</v>
      </c>
      <c r="C175" s="25">
        <f>77+3400</f>
        <v>3477</v>
      </c>
      <c r="D175" s="131">
        <f>100+3500</f>
        <v>3600</v>
      </c>
      <c r="E175" s="131">
        <f>100+3700</f>
        <v>3800</v>
      </c>
      <c r="F175" s="131">
        <f>100+3700</f>
        <v>3800</v>
      </c>
      <c r="H175"/>
      <c r="I175"/>
    </row>
    <row r="176" spans="1:9" ht="27.75" customHeight="1">
      <c r="A176" s="3" t="s">
        <v>79</v>
      </c>
      <c r="B176" s="31" t="s">
        <v>37</v>
      </c>
      <c r="C176" s="33">
        <f t="shared" ref="C176" si="117">C177</f>
        <v>5160</v>
      </c>
      <c r="D176" s="33">
        <f t="shared" ref="D176:F176" si="118">D177</f>
        <v>5380</v>
      </c>
      <c r="E176" s="33">
        <f t="shared" si="118"/>
        <v>5550</v>
      </c>
      <c r="F176" s="33">
        <f t="shared" si="118"/>
        <v>5570</v>
      </c>
      <c r="H176"/>
      <c r="I176"/>
    </row>
    <row r="177" spans="1:9" ht="25.5">
      <c r="A177" s="19" t="s">
        <v>22</v>
      </c>
      <c r="B177" s="14"/>
      <c r="C177" s="34">
        <f t="shared" ref="C177" si="119">C178</f>
        <v>5160</v>
      </c>
      <c r="D177" s="34">
        <f t="shared" ref="D177:F177" si="120">D178</f>
        <v>5380</v>
      </c>
      <c r="E177" s="34">
        <f t="shared" si="120"/>
        <v>5550</v>
      </c>
      <c r="F177" s="34">
        <f t="shared" si="120"/>
        <v>5570</v>
      </c>
      <c r="H177"/>
      <c r="I177"/>
    </row>
    <row r="178" spans="1:9" ht="21" customHeight="1">
      <c r="A178" s="15" t="s">
        <v>23</v>
      </c>
      <c r="B178" s="14"/>
      <c r="C178" s="34">
        <f>C179+C180</f>
        <v>5160</v>
      </c>
      <c r="D178" s="34">
        <f t="shared" ref="D178:F178" si="121">D179+D180</f>
        <v>5380</v>
      </c>
      <c r="E178" s="34">
        <f t="shared" si="121"/>
        <v>5550</v>
      </c>
      <c r="F178" s="34">
        <f t="shared" si="121"/>
        <v>5570</v>
      </c>
      <c r="H178"/>
      <c r="I178"/>
    </row>
    <row r="179" spans="1:9" ht="21" customHeight="1">
      <c r="A179" s="4" t="s">
        <v>24</v>
      </c>
      <c r="B179" s="5">
        <v>10</v>
      </c>
      <c r="C179" s="118">
        <v>2500</v>
      </c>
      <c r="D179" s="118">
        <v>2550</v>
      </c>
      <c r="E179" s="118">
        <v>2600</v>
      </c>
      <c r="F179" s="118">
        <v>2600</v>
      </c>
      <c r="H179"/>
      <c r="I179"/>
    </row>
    <row r="180" spans="1:9" ht="19.5" customHeight="1">
      <c r="A180" s="4" t="s">
        <v>25</v>
      </c>
      <c r="B180" s="5">
        <v>20</v>
      </c>
      <c r="C180" s="25">
        <f>410+2250</f>
        <v>2660</v>
      </c>
      <c r="D180" s="131">
        <f>530+2300</f>
        <v>2830</v>
      </c>
      <c r="E180" s="131">
        <f>550+2400</f>
        <v>2950</v>
      </c>
      <c r="F180" s="131">
        <f>570+2400</f>
        <v>2970</v>
      </c>
      <c r="H180"/>
      <c r="I180"/>
    </row>
    <row r="181" spans="1:9" s="87" customFormat="1" ht="28.5" customHeight="1">
      <c r="A181" s="83" t="s">
        <v>76</v>
      </c>
      <c r="B181" s="13" t="s">
        <v>38</v>
      </c>
      <c r="C181" s="92">
        <f t="shared" ref="C181" si="122">C182</f>
        <v>1719</v>
      </c>
      <c r="D181" s="92">
        <f t="shared" ref="D181:F181" si="123">D182</f>
        <v>1620</v>
      </c>
      <c r="E181" s="92">
        <f t="shared" si="123"/>
        <v>1700</v>
      </c>
      <c r="F181" s="92">
        <f t="shared" si="123"/>
        <v>1703</v>
      </c>
    </row>
    <row r="182" spans="1:9" s="87" customFormat="1" ht="25.5">
      <c r="A182" s="88" t="s">
        <v>22</v>
      </c>
      <c r="B182" s="85"/>
      <c r="C182" s="86">
        <f t="shared" ref="C182" si="124">C183</f>
        <v>1719</v>
      </c>
      <c r="D182" s="86">
        <f t="shared" ref="D182:F182" si="125">D183</f>
        <v>1620</v>
      </c>
      <c r="E182" s="86">
        <f t="shared" si="125"/>
        <v>1700</v>
      </c>
      <c r="F182" s="86">
        <f t="shared" si="125"/>
        <v>1703</v>
      </c>
    </row>
    <row r="183" spans="1:9" s="87" customFormat="1" ht="18.75" customHeight="1">
      <c r="A183" s="89" t="s">
        <v>23</v>
      </c>
      <c r="B183" s="85"/>
      <c r="C183" s="86">
        <f>C184+C185</f>
        <v>1719</v>
      </c>
      <c r="D183" s="86">
        <f t="shared" ref="D183:F183" si="126">D184+D185</f>
        <v>1620</v>
      </c>
      <c r="E183" s="86">
        <f t="shared" si="126"/>
        <v>1700</v>
      </c>
      <c r="F183" s="86">
        <f t="shared" si="126"/>
        <v>1703</v>
      </c>
    </row>
    <row r="184" spans="1:9" s="87" customFormat="1" ht="18.75" customHeight="1">
      <c r="A184" s="4" t="s">
        <v>24</v>
      </c>
      <c r="B184" s="5">
        <v>10</v>
      </c>
      <c r="C184" s="119">
        <v>500</v>
      </c>
      <c r="D184" s="119">
        <v>520</v>
      </c>
      <c r="E184" s="119">
        <v>550</v>
      </c>
      <c r="F184" s="119">
        <v>550</v>
      </c>
    </row>
    <row r="185" spans="1:9" s="87" customFormat="1" ht="15.75" customHeight="1">
      <c r="A185" s="90" t="s">
        <v>25</v>
      </c>
      <c r="B185" s="85">
        <v>20</v>
      </c>
      <c r="C185" s="91">
        <f>469+750</f>
        <v>1219</v>
      </c>
      <c r="D185" s="134">
        <f>350+750</f>
        <v>1100</v>
      </c>
      <c r="E185" s="134">
        <f>350+800</f>
        <v>1150</v>
      </c>
      <c r="F185" s="134">
        <f>353+800</f>
        <v>1153</v>
      </c>
    </row>
    <row r="186" spans="1:9" ht="51.75" customHeight="1">
      <c r="A186" s="3" t="s">
        <v>77</v>
      </c>
      <c r="B186" s="31" t="s">
        <v>39</v>
      </c>
      <c r="C186" s="33">
        <f t="shared" ref="C186" si="127">C187</f>
        <v>1980</v>
      </c>
      <c r="D186" s="33">
        <f t="shared" ref="D186:F186" si="128">D187</f>
        <v>2050</v>
      </c>
      <c r="E186" s="33">
        <f t="shared" si="128"/>
        <v>2150</v>
      </c>
      <c r="F186" s="33">
        <f t="shared" si="128"/>
        <v>2150</v>
      </c>
      <c r="H186"/>
      <c r="I186"/>
    </row>
    <row r="187" spans="1:9" ht="25.5">
      <c r="A187" s="19" t="s">
        <v>22</v>
      </c>
      <c r="B187" s="14"/>
      <c r="C187" s="34">
        <f t="shared" ref="C187" si="129">C188</f>
        <v>1980</v>
      </c>
      <c r="D187" s="34">
        <f t="shared" ref="D187:F187" si="130">D188</f>
        <v>2050</v>
      </c>
      <c r="E187" s="34">
        <f t="shared" si="130"/>
        <v>2150</v>
      </c>
      <c r="F187" s="34">
        <f t="shared" si="130"/>
        <v>2150</v>
      </c>
      <c r="H187"/>
      <c r="I187"/>
    </row>
    <row r="188" spans="1:9" ht="18.75" customHeight="1">
      <c r="A188" s="15" t="s">
        <v>23</v>
      </c>
      <c r="B188" s="14"/>
      <c r="C188" s="34">
        <f>C189+C190</f>
        <v>1980</v>
      </c>
      <c r="D188" s="34">
        <f t="shared" ref="D188:F188" si="131">D189+D190</f>
        <v>2050</v>
      </c>
      <c r="E188" s="34">
        <f t="shared" si="131"/>
        <v>2150</v>
      </c>
      <c r="F188" s="34">
        <f t="shared" si="131"/>
        <v>2150</v>
      </c>
      <c r="H188"/>
      <c r="I188"/>
    </row>
    <row r="189" spans="1:9" ht="18.75" customHeight="1">
      <c r="A189" s="4" t="s">
        <v>24</v>
      </c>
      <c r="B189" s="5">
        <v>10</v>
      </c>
      <c r="C189" s="118">
        <v>780</v>
      </c>
      <c r="D189" s="118">
        <v>800</v>
      </c>
      <c r="E189" s="118">
        <v>850</v>
      </c>
      <c r="F189" s="118">
        <v>850</v>
      </c>
      <c r="H189"/>
      <c r="I189"/>
    </row>
    <row r="190" spans="1:9" ht="21" customHeight="1">
      <c r="A190" s="4" t="s">
        <v>25</v>
      </c>
      <c r="B190" s="5">
        <v>20</v>
      </c>
      <c r="C190" s="25">
        <f>100+1100</f>
        <v>1200</v>
      </c>
      <c r="D190" s="131">
        <f>150+1100</f>
        <v>1250</v>
      </c>
      <c r="E190" s="131">
        <f>150+1150</f>
        <v>1300</v>
      </c>
      <c r="F190" s="131">
        <f>150+1150</f>
        <v>1300</v>
      </c>
      <c r="H190"/>
      <c r="I190"/>
    </row>
    <row r="191" spans="1:9" ht="21.75" customHeight="1">
      <c r="A191" s="3" t="s">
        <v>78</v>
      </c>
      <c r="B191" s="31" t="s">
        <v>40</v>
      </c>
      <c r="C191" s="33">
        <f t="shared" ref="C191" si="132">C192</f>
        <v>1120</v>
      </c>
      <c r="D191" s="33">
        <f t="shared" ref="D191:F191" si="133">D192</f>
        <v>1140</v>
      </c>
      <c r="E191" s="33">
        <f t="shared" si="133"/>
        <v>1190</v>
      </c>
      <c r="F191" s="33">
        <f t="shared" si="133"/>
        <v>1200</v>
      </c>
      <c r="H191"/>
      <c r="I191"/>
    </row>
    <row r="192" spans="1:9" ht="25.5">
      <c r="A192" s="19" t="s">
        <v>22</v>
      </c>
      <c r="B192" s="14"/>
      <c r="C192" s="34">
        <f t="shared" ref="C192" si="134">C193</f>
        <v>1120</v>
      </c>
      <c r="D192" s="34">
        <f t="shared" ref="D192:F192" si="135">D193</f>
        <v>1140</v>
      </c>
      <c r="E192" s="34">
        <f t="shared" si="135"/>
        <v>1190</v>
      </c>
      <c r="F192" s="34">
        <f t="shared" si="135"/>
        <v>1200</v>
      </c>
      <c r="H192"/>
      <c r="I192"/>
    </row>
    <row r="193" spans="1:9" ht="18.75" customHeight="1">
      <c r="A193" s="15" t="s">
        <v>23</v>
      </c>
      <c r="B193" s="14"/>
      <c r="C193" s="34">
        <f>C194+C195</f>
        <v>1120</v>
      </c>
      <c r="D193" s="34">
        <f t="shared" ref="D193:F193" si="136">D194+D195</f>
        <v>1140</v>
      </c>
      <c r="E193" s="34">
        <f t="shared" si="136"/>
        <v>1190</v>
      </c>
      <c r="F193" s="34">
        <f t="shared" si="136"/>
        <v>1200</v>
      </c>
      <c r="H193"/>
      <c r="I193"/>
    </row>
    <row r="194" spans="1:9" ht="18" customHeight="1">
      <c r="A194" s="4" t="s">
        <v>24</v>
      </c>
      <c r="B194" s="5">
        <v>10</v>
      </c>
      <c r="C194" s="118">
        <v>120</v>
      </c>
      <c r="D194" s="118">
        <v>120</v>
      </c>
      <c r="E194" s="118">
        <v>150</v>
      </c>
      <c r="F194" s="118">
        <v>150</v>
      </c>
      <c r="H194"/>
      <c r="I194"/>
    </row>
    <row r="195" spans="1:9" ht="22.5" customHeight="1">
      <c r="A195" s="4" t="s">
        <v>25</v>
      </c>
      <c r="B195" s="5">
        <v>20</v>
      </c>
      <c r="C195" s="25">
        <f>100+900</f>
        <v>1000</v>
      </c>
      <c r="D195" s="131">
        <f>120+900</f>
        <v>1020</v>
      </c>
      <c r="E195" s="131">
        <f>120+920</f>
        <v>1040</v>
      </c>
      <c r="F195" s="131">
        <f>130+920</f>
        <v>1050</v>
      </c>
      <c r="H195"/>
      <c r="I195"/>
    </row>
    <row r="196" spans="1:9" ht="21" customHeight="1">
      <c r="A196" s="120" t="s">
        <v>41</v>
      </c>
      <c r="B196" s="123">
        <v>68.099999999999994</v>
      </c>
      <c r="C196" s="113">
        <f t="shared" ref="C196:F198" si="137">C203+C237</f>
        <v>5466</v>
      </c>
      <c r="D196" s="113">
        <f t="shared" si="137"/>
        <v>5823</v>
      </c>
      <c r="E196" s="113">
        <f t="shared" si="137"/>
        <v>5948</v>
      </c>
      <c r="F196" s="113">
        <f t="shared" si="137"/>
        <v>6022</v>
      </c>
      <c r="H196"/>
      <c r="I196"/>
    </row>
    <row r="197" spans="1:9" ht="30">
      <c r="A197" s="107" t="s">
        <v>22</v>
      </c>
      <c r="B197" s="108"/>
      <c r="C197" s="113">
        <f t="shared" si="137"/>
        <v>5466</v>
      </c>
      <c r="D197" s="113">
        <f t="shared" si="137"/>
        <v>5823</v>
      </c>
      <c r="E197" s="113">
        <f t="shared" si="137"/>
        <v>5948</v>
      </c>
      <c r="F197" s="113">
        <f t="shared" si="137"/>
        <v>6022</v>
      </c>
      <c r="H197"/>
      <c r="I197"/>
    </row>
    <row r="198" spans="1:9" ht="20.25" customHeight="1">
      <c r="A198" s="109" t="s">
        <v>23</v>
      </c>
      <c r="B198" s="108"/>
      <c r="C198" s="113">
        <f t="shared" si="137"/>
        <v>5266</v>
      </c>
      <c r="D198" s="113">
        <f t="shared" si="137"/>
        <v>5473</v>
      </c>
      <c r="E198" s="113">
        <f t="shared" si="137"/>
        <v>5948</v>
      </c>
      <c r="F198" s="113">
        <f t="shared" si="137"/>
        <v>6022</v>
      </c>
      <c r="H198"/>
      <c r="I198"/>
    </row>
    <row r="199" spans="1:9" ht="20.25" customHeight="1">
      <c r="A199" s="121" t="s">
        <v>24</v>
      </c>
      <c r="B199" s="111">
        <v>10</v>
      </c>
      <c r="C199" s="113">
        <f>C240</f>
        <v>1688</v>
      </c>
      <c r="D199" s="113">
        <f t="shared" ref="D199:F199" si="138">D240</f>
        <v>1760</v>
      </c>
      <c r="E199" s="113">
        <f t="shared" si="138"/>
        <v>1870</v>
      </c>
      <c r="F199" s="113">
        <f t="shared" si="138"/>
        <v>1925</v>
      </c>
      <c r="H199"/>
      <c r="I199"/>
    </row>
    <row r="200" spans="1:9" ht="18" customHeight="1">
      <c r="A200" s="110" t="s">
        <v>25</v>
      </c>
      <c r="B200" s="108">
        <v>20</v>
      </c>
      <c r="C200" s="113">
        <f>C206+C241</f>
        <v>3578</v>
      </c>
      <c r="D200" s="113">
        <f>D206+D241</f>
        <v>3713</v>
      </c>
      <c r="E200" s="113">
        <f>E206+E241</f>
        <v>4078</v>
      </c>
      <c r="F200" s="113">
        <f>F206+F241</f>
        <v>4097</v>
      </c>
      <c r="H200"/>
      <c r="I200"/>
    </row>
    <row r="201" spans="1:9" ht="19.5" customHeight="1">
      <c r="A201" s="110" t="s">
        <v>26</v>
      </c>
      <c r="B201" s="108"/>
      <c r="C201" s="113">
        <f t="shared" ref="C201:F201" si="139">C202</f>
        <v>200</v>
      </c>
      <c r="D201" s="113">
        <f t="shared" si="139"/>
        <v>350</v>
      </c>
      <c r="E201" s="113">
        <f t="shared" si="139"/>
        <v>0</v>
      </c>
      <c r="F201" s="113">
        <f t="shared" si="139"/>
        <v>0</v>
      </c>
      <c r="H201"/>
      <c r="I201"/>
    </row>
    <row r="202" spans="1:9" ht="20.25" customHeight="1">
      <c r="A202" s="110" t="s">
        <v>27</v>
      </c>
      <c r="B202" s="108">
        <v>70</v>
      </c>
      <c r="C202" s="113">
        <f>C208+C243</f>
        <v>200</v>
      </c>
      <c r="D202" s="113">
        <f t="shared" ref="D202:F202" si="140">D208+D243</f>
        <v>350</v>
      </c>
      <c r="E202" s="113">
        <f t="shared" si="140"/>
        <v>0</v>
      </c>
      <c r="F202" s="113">
        <f t="shared" si="140"/>
        <v>0</v>
      </c>
      <c r="H202"/>
      <c r="I202"/>
    </row>
    <row r="203" spans="1:9" ht="38.25">
      <c r="A203" s="3" t="s">
        <v>70</v>
      </c>
      <c r="B203" s="2" t="s">
        <v>42</v>
      </c>
      <c r="C203" s="32">
        <f t="shared" ref="C203:F206" si="141">C209+C215+C221+C225+C229+C233</f>
        <v>1632</v>
      </c>
      <c r="D203" s="32">
        <f t="shared" si="141"/>
        <v>1901</v>
      </c>
      <c r="E203" s="32">
        <f t="shared" si="141"/>
        <v>1806</v>
      </c>
      <c r="F203" s="32">
        <f t="shared" si="141"/>
        <v>1819</v>
      </c>
      <c r="H203"/>
      <c r="I203"/>
    </row>
    <row r="204" spans="1:9" ht="25.5">
      <c r="A204" s="19" t="s">
        <v>22</v>
      </c>
      <c r="B204" s="5"/>
      <c r="C204" s="28">
        <f t="shared" si="141"/>
        <v>1632</v>
      </c>
      <c r="D204" s="28">
        <f t="shared" si="141"/>
        <v>1901</v>
      </c>
      <c r="E204" s="28">
        <f t="shared" si="141"/>
        <v>1806</v>
      </c>
      <c r="F204" s="28">
        <f t="shared" si="141"/>
        <v>1819</v>
      </c>
      <c r="H204"/>
      <c r="I204"/>
    </row>
    <row r="205" spans="1:9">
      <c r="A205" s="15" t="s">
        <v>23</v>
      </c>
      <c r="B205" s="5"/>
      <c r="C205" s="28">
        <f t="shared" si="141"/>
        <v>1572</v>
      </c>
      <c r="D205" s="28">
        <f t="shared" si="141"/>
        <v>1801</v>
      </c>
      <c r="E205" s="28">
        <f t="shared" si="141"/>
        <v>1806</v>
      </c>
      <c r="F205" s="28">
        <f t="shared" si="141"/>
        <v>1819</v>
      </c>
      <c r="H205"/>
      <c r="I205"/>
    </row>
    <row r="206" spans="1:9">
      <c r="A206" s="4" t="s">
        <v>25</v>
      </c>
      <c r="B206" s="5">
        <v>20</v>
      </c>
      <c r="C206" s="28">
        <f t="shared" si="141"/>
        <v>1572</v>
      </c>
      <c r="D206" s="28">
        <f t="shared" si="141"/>
        <v>1801</v>
      </c>
      <c r="E206" s="28">
        <f t="shared" si="141"/>
        <v>1806</v>
      </c>
      <c r="F206" s="28">
        <f t="shared" si="141"/>
        <v>1819</v>
      </c>
      <c r="H206"/>
      <c r="I206"/>
    </row>
    <row r="207" spans="1:9">
      <c r="A207" s="4" t="s">
        <v>26</v>
      </c>
      <c r="B207" s="5"/>
      <c r="C207" s="28">
        <f t="shared" ref="C207:F207" si="142">C208</f>
        <v>60</v>
      </c>
      <c r="D207" s="28">
        <f t="shared" si="142"/>
        <v>100</v>
      </c>
      <c r="E207" s="28">
        <f t="shared" si="142"/>
        <v>0</v>
      </c>
      <c r="F207" s="28">
        <f t="shared" si="142"/>
        <v>0</v>
      </c>
      <c r="H207"/>
      <c r="I207"/>
    </row>
    <row r="208" spans="1:9">
      <c r="A208" s="4" t="s">
        <v>27</v>
      </c>
      <c r="B208" s="5">
        <v>70</v>
      </c>
      <c r="C208" s="28">
        <f>C214+C220</f>
        <v>60</v>
      </c>
      <c r="D208" s="28">
        <f>D214+D220</f>
        <v>100</v>
      </c>
      <c r="E208" s="28">
        <f>E214+E220</f>
        <v>0</v>
      </c>
      <c r="F208" s="28">
        <f>F214+F220</f>
        <v>0</v>
      </c>
      <c r="H208"/>
      <c r="I208"/>
    </row>
    <row r="209" spans="1:9" ht="17.25" customHeight="1">
      <c r="A209" s="10" t="s">
        <v>43</v>
      </c>
      <c r="B209" s="31" t="s">
        <v>44</v>
      </c>
      <c r="C209" s="35">
        <f t="shared" ref="C209:F209" si="143">C210</f>
        <v>1126</v>
      </c>
      <c r="D209" s="32">
        <f t="shared" si="143"/>
        <v>1100</v>
      </c>
      <c r="E209" s="32">
        <f t="shared" si="143"/>
        <v>1000</v>
      </c>
      <c r="F209" s="32">
        <f t="shared" si="143"/>
        <v>1000</v>
      </c>
      <c r="H209"/>
      <c r="I209"/>
    </row>
    <row r="210" spans="1:9" ht="25.5">
      <c r="A210" s="19" t="s">
        <v>22</v>
      </c>
      <c r="B210" s="14"/>
      <c r="C210" s="36">
        <f t="shared" ref="C210:F210" si="144">C211+C213</f>
        <v>1126</v>
      </c>
      <c r="D210" s="29">
        <f t="shared" si="144"/>
        <v>1100</v>
      </c>
      <c r="E210" s="29">
        <f t="shared" si="144"/>
        <v>1000</v>
      </c>
      <c r="F210" s="29">
        <f t="shared" si="144"/>
        <v>1000</v>
      </c>
      <c r="H210"/>
      <c r="I210"/>
    </row>
    <row r="211" spans="1:9">
      <c r="A211" s="15" t="s">
        <v>23</v>
      </c>
      <c r="B211" s="14"/>
      <c r="C211" s="36">
        <f t="shared" ref="C211:F211" si="145">C212</f>
        <v>1066</v>
      </c>
      <c r="D211" s="29">
        <f t="shared" si="145"/>
        <v>1000</v>
      </c>
      <c r="E211" s="29">
        <f t="shared" si="145"/>
        <v>1000</v>
      </c>
      <c r="F211" s="29">
        <f t="shared" si="145"/>
        <v>1000</v>
      </c>
      <c r="H211"/>
      <c r="I211"/>
    </row>
    <row r="212" spans="1:9">
      <c r="A212" s="4" t="s">
        <v>25</v>
      </c>
      <c r="B212" s="5">
        <v>20</v>
      </c>
      <c r="C212" s="30">
        <v>1066</v>
      </c>
      <c r="D212" s="132">
        <v>1000</v>
      </c>
      <c r="E212" s="132">
        <v>1000</v>
      </c>
      <c r="F212" s="132">
        <v>1000</v>
      </c>
      <c r="H212"/>
      <c r="I212"/>
    </row>
    <row r="213" spans="1:9">
      <c r="A213" s="4" t="s">
        <v>26</v>
      </c>
      <c r="B213" s="5"/>
      <c r="C213" s="37">
        <f t="shared" ref="C213:F213" si="146">C214</f>
        <v>60</v>
      </c>
      <c r="D213" s="28">
        <f t="shared" si="146"/>
        <v>100</v>
      </c>
      <c r="E213" s="28">
        <f t="shared" si="146"/>
        <v>0</v>
      </c>
      <c r="F213" s="28">
        <f t="shared" si="146"/>
        <v>0</v>
      </c>
      <c r="H213"/>
      <c r="I213"/>
    </row>
    <row r="214" spans="1:9">
      <c r="A214" s="4" t="s">
        <v>27</v>
      </c>
      <c r="B214" s="5">
        <v>70</v>
      </c>
      <c r="C214" s="30">
        <v>60</v>
      </c>
      <c r="D214" s="75">
        <v>100</v>
      </c>
      <c r="E214" s="75"/>
      <c r="F214" s="75"/>
    </row>
    <row r="215" spans="1:9" ht="20.25" customHeight="1">
      <c r="A215" s="10" t="s">
        <v>45</v>
      </c>
      <c r="B215" s="31" t="s">
        <v>46</v>
      </c>
      <c r="C215" s="35">
        <f t="shared" ref="C215:F215" si="147">C216</f>
        <v>258</v>
      </c>
      <c r="D215" s="32">
        <f t="shared" si="147"/>
        <v>280</v>
      </c>
      <c r="E215" s="32">
        <f t="shared" si="147"/>
        <v>280</v>
      </c>
      <c r="F215" s="32">
        <f t="shared" si="147"/>
        <v>280</v>
      </c>
    </row>
    <row r="216" spans="1:9" ht="25.5">
      <c r="A216" s="19" t="s">
        <v>22</v>
      </c>
      <c r="B216" s="14"/>
      <c r="C216" s="36">
        <f t="shared" ref="C216:F216" si="148">C217+C219</f>
        <v>258</v>
      </c>
      <c r="D216" s="29">
        <f t="shared" si="148"/>
        <v>280</v>
      </c>
      <c r="E216" s="29">
        <f t="shared" si="148"/>
        <v>280</v>
      </c>
      <c r="F216" s="29">
        <f t="shared" si="148"/>
        <v>280</v>
      </c>
    </row>
    <row r="217" spans="1:9">
      <c r="A217" s="15" t="s">
        <v>23</v>
      </c>
      <c r="B217" s="14"/>
      <c r="C217" s="36">
        <f t="shared" ref="C217:F217" si="149">C218</f>
        <v>258</v>
      </c>
      <c r="D217" s="29">
        <f t="shared" si="149"/>
        <v>280</v>
      </c>
      <c r="E217" s="29">
        <f t="shared" si="149"/>
        <v>280</v>
      </c>
      <c r="F217" s="29">
        <f t="shared" si="149"/>
        <v>280</v>
      </c>
    </row>
    <row r="218" spans="1:9">
      <c r="A218" s="4" t="s">
        <v>25</v>
      </c>
      <c r="B218" s="5">
        <v>20</v>
      </c>
      <c r="C218" s="81">
        <v>258</v>
      </c>
      <c r="D218" s="132">
        <v>280</v>
      </c>
      <c r="E218" s="132">
        <v>280</v>
      </c>
      <c r="F218" s="132">
        <v>280</v>
      </c>
    </row>
    <row r="219" spans="1:9">
      <c r="A219" s="4" t="s">
        <v>26</v>
      </c>
      <c r="B219" s="5"/>
      <c r="C219" s="30">
        <f t="shared" ref="C219:F219" si="150">C220</f>
        <v>0</v>
      </c>
      <c r="D219" s="25">
        <f t="shared" si="150"/>
        <v>0</v>
      </c>
      <c r="E219" s="25">
        <f t="shared" si="150"/>
        <v>0</v>
      </c>
      <c r="F219" s="25">
        <f t="shared" si="150"/>
        <v>0</v>
      </c>
    </row>
    <row r="220" spans="1:9">
      <c r="A220" s="4" t="s">
        <v>27</v>
      </c>
      <c r="B220" s="5">
        <v>70</v>
      </c>
      <c r="C220" s="30"/>
      <c r="D220" s="75"/>
      <c r="E220" s="75"/>
      <c r="F220" s="75"/>
    </row>
    <row r="221" spans="1:9" ht="19.5" customHeight="1">
      <c r="A221" s="10" t="s">
        <v>101</v>
      </c>
      <c r="B221" s="31" t="s">
        <v>47</v>
      </c>
      <c r="C221" s="35">
        <f t="shared" ref="C221" si="151">C222</f>
        <v>180</v>
      </c>
      <c r="D221" s="32">
        <f>D222</f>
        <v>150</v>
      </c>
      <c r="E221" s="32">
        <f>E222</f>
        <v>155</v>
      </c>
      <c r="F221" s="32">
        <f>F222</f>
        <v>168</v>
      </c>
      <c r="I221" s="52"/>
    </row>
    <row r="222" spans="1:9" ht="28.5" customHeight="1">
      <c r="A222" s="19" t="s">
        <v>22</v>
      </c>
      <c r="B222" s="14"/>
      <c r="C222" s="36">
        <f t="shared" ref="C222:C223" si="152">C223</f>
        <v>180</v>
      </c>
      <c r="D222" s="29">
        <f t="shared" ref="D222:F223" si="153">D223</f>
        <v>150</v>
      </c>
      <c r="E222" s="29">
        <f t="shared" si="153"/>
        <v>155</v>
      </c>
      <c r="F222" s="29">
        <f t="shared" si="153"/>
        <v>168</v>
      </c>
    </row>
    <row r="223" spans="1:9" ht="16.5" customHeight="1">
      <c r="A223" s="15" t="s">
        <v>23</v>
      </c>
      <c r="B223" s="14"/>
      <c r="C223" s="36">
        <f t="shared" si="152"/>
        <v>180</v>
      </c>
      <c r="D223" s="29">
        <f t="shared" si="153"/>
        <v>150</v>
      </c>
      <c r="E223" s="29">
        <f t="shared" si="153"/>
        <v>155</v>
      </c>
      <c r="F223" s="29">
        <f t="shared" si="153"/>
        <v>168</v>
      </c>
    </row>
    <row r="224" spans="1:9" ht="21.75" customHeight="1">
      <c r="A224" s="4" t="s">
        <v>25</v>
      </c>
      <c r="B224" s="5">
        <v>20</v>
      </c>
      <c r="C224" s="30">
        <v>180</v>
      </c>
      <c r="D224" s="132">
        <v>150</v>
      </c>
      <c r="E224" s="132">
        <v>155</v>
      </c>
      <c r="F224" s="132">
        <v>168</v>
      </c>
      <c r="I224" s="53"/>
    </row>
    <row r="225" spans="1:9" ht="32.25" customHeight="1">
      <c r="A225" s="20" t="s">
        <v>64</v>
      </c>
      <c r="B225" s="13"/>
      <c r="C225" s="40">
        <f t="shared" ref="C225" si="154">C226</f>
        <v>0</v>
      </c>
      <c r="D225" s="76">
        <f>D226</f>
        <v>136</v>
      </c>
      <c r="E225" s="76">
        <f>E226</f>
        <v>136</v>
      </c>
      <c r="F225" s="76">
        <f>F226</f>
        <v>136</v>
      </c>
    </row>
    <row r="226" spans="1:9" ht="28.5" customHeight="1">
      <c r="A226" s="19" t="s">
        <v>22</v>
      </c>
      <c r="B226" s="14"/>
      <c r="C226" s="37">
        <f t="shared" ref="C226:F227" si="155">C227</f>
        <v>0</v>
      </c>
      <c r="D226" s="28">
        <f t="shared" si="155"/>
        <v>136</v>
      </c>
      <c r="E226" s="28">
        <f t="shared" si="155"/>
        <v>136</v>
      </c>
      <c r="F226" s="28">
        <f t="shared" si="155"/>
        <v>136</v>
      </c>
    </row>
    <row r="227" spans="1:9" ht="21.75" customHeight="1">
      <c r="A227" s="15" t="s">
        <v>23</v>
      </c>
      <c r="B227" s="14"/>
      <c r="C227" s="37">
        <f t="shared" si="155"/>
        <v>0</v>
      </c>
      <c r="D227" s="28">
        <f t="shared" si="155"/>
        <v>136</v>
      </c>
      <c r="E227" s="28">
        <f t="shared" si="155"/>
        <v>136</v>
      </c>
      <c r="F227" s="28">
        <f t="shared" si="155"/>
        <v>136</v>
      </c>
    </row>
    <row r="228" spans="1:9" ht="21.75" customHeight="1">
      <c r="A228" s="4" t="s">
        <v>25</v>
      </c>
      <c r="B228" s="5">
        <v>20</v>
      </c>
      <c r="C228" s="81">
        <v>0</v>
      </c>
      <c r="D228" s="133">
        <v>136</v>
      </c>
      <c r="E228" s="133">
        <v>136</v>
      </c>
      <c r="F228" s="133">
        <v>136</v>
      </c>
    </row>
    <row r="229" spans="1:9" ht="27.75" customHeight="1">
      <c r="A229" s="84" t="s">
        <v>65</v>
      </c>
      <c r="B229" s="13"/>
      <c r="C229" s="40">
        <f t="shared" ref="C229" si="156">C230</f>
        <v>0</v>
      </c>
      <c r="D229" s="76">
        <f>D230</f>
        <v>167</v>
      </c>
      <c r="E229" s="76">
        <f>E230</f>
        <v>167</v>
      </c>
      <c r="F229" s="76">
        <f>F230</f>
        <v>167</v>
      </c>
    </row>
    <row r="230" spans="1:9" ht="33" customHeight="1">
      <c r="A230" s="19" t="s">
        <v>22</v>
      </c>
      <c r="B230" s="14"/>
      <c r="C230" s="37">
        <f t="shared" ref="C230:F231" si="157">C231</f>
        <v>0</v>
      </c>
      <c r="D230" s="28">
        <f t="shared" si="157"/>
        <v>167</v>
      </c>
      <c r="E230" s="28">
        <f t="shared" si="157"/>
        <v>167</v>
      </c>
      <c r="F230" s="28">
        <f t="shared" si="157"/>
        <v>167</v>
      </c>
      <c r="I230"/>
    </row>
    <row r="231" spans="1:9" ht="19.5" customHeight="1">
      <c r="A231" s="15" t="s">
        <v>23</v>
      </c>
      <c r="B231" s="14"/>
      <c r="C231" s="37">
        <f t="shared" si="157"/>
        <v>0</v>
      </c>
      <c r="D231" s="28">
        <f t="shared" si="157"/>
        <v>167</v>
      </c>
      <c r="E231" s="28">
        <f t="shared" si="157"/>
        <v>167</v>
      </c>
      <c r="F231" s="28">
        <f t="shared" si="157"/>
        <v>167</v>
      </c>
      <c r="I231"/>
    </row>
    <row r="232" spans="1:9" ht="20.25" customHeight="1">
      <c r="A232" s="4" t="s">
        <v>25</v>
      </c>
      <c r="B232" s="5">
        <v>20</v>
      </c>
      <c r="C232" s="30">
        <v>0</v>
      </c>
      <c r="D232" s="132">
        <v>167</v>
      </c>
      <c r="E232" s="132">
        <v>167</v>
      </c>
      <c r="F232" s="132">
        <v>167</v>
      </c>
      <c r="I232"/>
    </row>
    <row r="233" spans="1:9" ht="28.5" customHeight="1">
      <c r="A233" s="20" t="s">
        <v>66</v>
      </c>
      <c r="B233" s="13"/>
      <c r="C233" s="40">
        <f t="shared" ref="C233" si="158">C234</f>
        <v>68</v>
      </c>
      <c r="D233" s="76">
        <f>D234</f>
        <v>68</v>
      </c>
      <c r="E233" s="76">
        <f>E234</f>
        <v>68</v>
      </c>
      <c r="F233" s="76">
        <f>F234</f>
        <v>68</v>
      </c>
      <c r="I233"/>
    </row>
    <row r="234" spans="1:9" ht="25.5">
      <c r="A234" s="19" t="s">
        <v>22</v>
      </c>
      <c r="B234" s="14"/>
      <c r="C234" s="37">
        <f>C235</f>
        <v>68</v>
      </c>
      <c r="D234" s="37">
        <f t="shared" ref="D234:F234" si="159">D235</f>
        <v>68</v>
      </c>
      <c r="E234" s="37">
        <f t="shared" si="159"/>
        <v>68</v>
      </c>
      <c r="F234" s="37">
        <f t="shared" si="159"/>
        <v>68</v>
      </c>
      <c r="I234"/>
    </row>
    <row r="235" spans="1:9" ht="18" customHeight="1">
      <c r="A235" s="15" t="s">
        <v>23</v>
      </c>
      <c r="B235" s="14"/>
      <c r="C235" s="37">
        <f t="shared" ref="C235:F235" si="160">C236</f>
        <v>68</v>
      </c>
      <c r="D235" s="28">
        <f t="shared" si="160"/>
        <v>68</v>
      </c>
      <c r="E235" s="28">
        <f t="shared" si="160"/>
        <v>68</v>
      </c>
      <c r="F235" s="28">
        <f t="shared" si="160"/>
        <v>68</v>
      </c>
      <c r="I235"/>
    </row>
    <row r="236" spans="1:9" ht="17.25" customHeight="1">
      <c r="A236" s="4" t="s">
        <v>25</v>
      </c>
      <c r="B236" s="5">
        <v>20</v>
      </c>
      <c r="C236" s="81">
        <v>68</v>
      </c>
      <c r="D236" s="132">
        <v>68</v>
      </c>
      <c r="E236" s="132">
        <v>68</v>
      </c>
      <c r="F236" s="132">
        <v>68</v>
      </c>
      <c r="I236"/>
    </row>
    <row r="237" spans="1:9" ht="19.5" customHeight="1">
      <c r="A237" s="3" t="s">
        <v>48</v>
      </c>
      <c r="B237" s="31" t="s">
        <v>49</v>
      </c>
      <c r="C237" s="41">
        <f t="shared" ref="C237:F239" si="161">C244+C249+C254</f>
        <v>3834</v>
      </c>
      <c r="D237" s="41">
        <f t="shared" si="161"/>
        <v>3922</v>
      </c>
      <c r="E237" s="41">
        <f t="shared" si="161"/>
        <v>4142</v>
      </c>
      <c r="F237" s="41">
        <f t="shared" si="161"/>
        <v>4203</v>
      </c>
      <c r="I237"/>
    </row>
    <row r="238" spans="1:9" ht="25.5">
      <c r="A238" s="19" t="s">
        <v>22</v>
      </c>
      <c r="B238" s="14"/>
      <c r="C238" s="34">
        <f t="shared" si="161"/>
        <v>3834</v>
      </c>
      <c r="D238" s="34">
        <f t="shared" si="161"/>
        <v>3922</v>
      </c>
      <c r="E238" s="34">
        <f t="shared" si="161"/>
        <v>4142</v>
      </c>
      <c r="F238" s="34">
        <f t="shared" si="161"/>
        <v>4203</v>
      </c>
      <c r="I238"/>
    </row>
    <row r="239" spans="1:9" ht="21" customHeight="1">
      <c r="A239" s="15" t="s">
        <v>23</v>
      </c>
      <c r="B239" s="14"/>
      <c r="C239" s="34">
        <f t="shared" si="161"/>
        <v>3694</v>
      </c>
      <c r="D239" s="34">
        <f t="shared" si="161"/>
        <v>3672</v>
      </c>
      <c r="E239" s="34">
        <f t="shared" si="161"/>
        <v>4142</v>
      </c>
      <c r="F239" s="34">
        <f t="shared" si="161"/>
        <v>4203</v>
      </c>
      <c r="I239"/>
    </row>
    <row r="240" spans="1:9" ht="21" customHeight="1">
      <c r="A240" s="4" t="s">
        <v>24</v>
      </c>
      <c r="B240" s="5">
        <v>10</v>
      </c>
      <c r="C240" s="34">
        <f>C247+C252+C257</f>
        <v>1688</v>
      </c>
      <c r="D240" s="34">
        <f t="shared" ref="D240:F240" si="162">D247+D252+D257</f>
        <v>1760</v>
      </c>
      <c r="E240" s="34">
        <f t="shared" si="162"/>
        <v>1870</v>
      </c>
      <c r="F240" s="34">
        <f t="shared" si="162"/>
        <v>1925</v>
      </c>
      <c r="I240"/>
    </row>
    <row r="241" spans="1:9" ht="17.25" customHeight="1">
      <c r="A241" s="4" t="s">
        <v>25</v>
      </c>
      <c r="B241" s="5">
        <v>20</v>
      </c>
      <c r="C241" s="34">
        <f>C248+C253+C258</f>
        <v>2006</v>
      </c>
      <c r="D241" s="34">
        <f t="shared" ref="D241:F241" si="163">D248+D253+D258</f>
        <v>1912</v>
      </c>
      <c r="E241" s="34">
        <f t="shared" si="163"/>
        <v>2272</v>
      </c>
      <c r="F241" s="34">
        <f t="shared" si="163"/>
        <v>2278</v>
      </c>
      <c r="I241"/>
    </row>
    <row r="242" spans="1:9" ht="17.25" customHeight="1">
      <c r="A242" s="4" t="s">
        <v>26</v>
      </c>
      <c r="B242" s="5"/>
      <c r="C242" s="34">
        <f t="shared" ref="C242:F243" si="164">C259</f>
        <v>140</v>
      </c>
      <c r="D242" s="34">
        <f t="shared" si="164"/>
        <v>250</v>
      </c>
      <c r="E242" s="34">
        <f t="shared" si="164"/>
        <v>0</v>
      </c>
      <c r="F242" s="34">
        <f t="shared" si="164"/>
        <v>0</v>
      </c>
      <c r="I242"/>
    </row>
    <row r="243" spans="1:9" ht="18.75" customHeight="1">
      <c r="A243" s="4" t="s">
        <v>27</v>
      </c>
      <c r="B243" s="5">
        <v>70</v>
      </c>
      <c r="C243" s="118">
        <f t="shared" si="164"/>
        <v>140</v>
      </c>
      <c r="D243" s="118">
        <f t="shared" si="164"/>
        <v>250</v>
      </c>
      <c r="E243" s="118">
        <f t="shared" si="164"/>
        <v>0</v>
      </c>
      <c r="F243" s="118">
        <f t="shared" si="164"/>
        <v>0</v>
      </c>
      <c r="I243"/>
    </row>
    <row r="244" spans="1:9" ht="19.5" customHeight="1">
      <c r="A244" s="3" t="s">
        <v>50</v>
      </c>
      <c r="B244" s="31" t="s">
        <v>51</v>
      </c>
      <c r="C244" s="33">
        <f t="shared" ref="C244:F244" si="165">C245</f>
        <v>874</v>
      </c>
      <c r="D244" s="33">
        <f t="shared" si="165"/>
        <v>887</v>
      </c>
      <c r="E244" s="33">
        <f t="shared" si="165"/>
        <v>902</v>
      </c>
      <c r="F244" s="33">
        <f t="shared" si="165"/>
        <v>913</v>
      </c>
      <c r="I244"/>
    </row>
    <row r="245" spans="1:9" ht="26.25" customHeight="1">
      <c r="A245" s="19" t="s">
        <v>22</v>
      </c>
      <c r="B245" s="14"/>
      <c r="C245" s="34">
        <f t="shared" ref="C245:F245" si="166">C246</f>
        <v>874</v>
      </c>
      <c r="D245" s="34">
        <f t="shared" si="166"/>
        <v>887</v>
      </c>
      <c r="E245" s="34">
        <f>E246</f>
        <v>902</v>
      </c>
      <c r="F245" s="34">
        <f t="shared" si="166"/>
        <v>913</v>
      </c>
      <c r="H245" s="6"/>
      <c r="I245"/>
    </row>
    <row r="246" spans="1:9" ht="17.25" customHeight="1">
      <c r="A246" s="15" t="s">
        <v>23</v>
      </c>
      <c r="B246" s="14"/>
      <c r="C246" s="34">
        <f>C247+C248</f>
        <v>874</v>
      </c>
      <c r="D246" s="34">
        <f t="shared" ref="D246:F246" si="167">D247+D248</f>
        <v>887</v>
      </c>
      <c r="E246" s="34">
        <f t="shared" si="167"/>
        <v>902</v>
      </c>
      <c r="F246" s="34">
        <f t="shared" si="167"/>
        <v>913</v>
      </c>
      <c r="H246"/>
      <c r="I246"/>
    </row>
    <row r="247" spans="1:9" ht="17.25" customHeight="1">
      <c r="A247" s="4" t="s">
        <v>24</v>
      </c>
      <c r="B247" s="5">
        <v>10</v>
      </c>
      <c r="C247" s="118">
        <v>508</v>
      </c>
      <c r="D247" s="118">
        <v>510</v>
      </c>
      <c r="E247" s="118">
        <v>520</v>
      </c>
      <c r="F247" s="118">
        <v>525</v>
      </c>
      <c r="H247"/>
      <c r="I247"/>
    </row>
    <row r="248" spans="1:9" ht="18.75" customHeight="1">
      <c r="A248" s="4" t="s">
        <v>25</v>
      </c>
      <c r="B248" s="5">
        <v>20</v>
      </c>
      <c r="C248" s="25">
        <f>166+200</f>
        <v>366</v>
      </c>
      <c r="D248" s="25">
        <f>167+210</f>
        <v>377</v>
      </c>
      <c r="E248" s="131">
        <f>167+215</f>
        <v>382</v>
      </c>
      <c r="F248" s="131">
        <f>168+220</f>
        <v>388</v>
      </c>
      <c r="H248"/>
      <c r="I248"/>
    </row>
    <row r="249" spans="1:9" ht="18.75" customHeight="1">
      <c r="A249" s="3" t="s">
        <v>52</v>
      </c>
      <c r="B249" s="31" t="s">
        <v>53</v>
      </c>
      <c r="C249" s="33">
        <f t="shared" ref="C249" si="168">C250</f>
        <v>860</v>
      </c>
      <c r="D249" s="33">
        <f>D250</f>
        <v>915</v>
      </c>
      <c r="E249" s="33">
        <f>E250</f>
        <v>1020</v>
      </c>
      <c r="F249" s="33">
        <f>F250</f>
        <v>1020</v>
      </c>
      <c r="H249"/>
      <c r="I249"/>
    </row>
    <row r="250" spans="1:9" ht="28.5" customHeight="1">
      <c r="A250" s="19" t="s">
        <v>22</v>
      </c>
      <c r="B250" s="14"/>
      <c r="C250" s="34">
        <f t="shared" ref="C250" si="169">C251</f>
        <v>860</v>
      </c>
      <c r="D250" s="34">
        <f t="shared" ref="D250:F250" si="170">D251</f>
        <v>915</v>
      </c>
      <c r="E250" s="34">
        <f t="shared" si="170"/>
        <v>1020</v>
      </c>
      <c r="F250" s="34">
        <f t="shared" si="170"/>
        <v>1020</v>
      </c>
      <c r="H250"/>
      <c r="I250"/>
    </row>
    <row r="251" spans="1:9" ht="21.75" customHeight="1">
      <c r="A251" s="15" t="s">
        <v>23</v>
      </c>
      <c r="B251" s="14"/>
      <c r="C251" s="34">
        <f>C252+C253</f>
        <v>860</v>
      </c>
      <c r="D251" s="34">
        <f t="shared" ref="D251:F251" si="171">D252+D253</f>
        <v>915</v>
      </c>
      <c r="E251" s="34">
        <f t="shared" si="171"/>
        <v>1020</v>
      </c>
      <c r="F251" s="34">
        <f t="shared" si="171"/>
        <v>1020</v>
      </c>
      <c r="H251"/>
      <c r="I251"/>
    </row>
    <row r="252" spans="1:9" ht="21.75" customHeight="1">
      <c r="A252" s="4" t="s">
        <v>24</v>
      </c>
      <c r="B252" s="5">
        <v>10</v>
      </c>
      <c r="C252" s="118">
        <v>350</v>
      </c>
      <c r="D252" s="118">
        <v>400</v>
      </c>
      <c r="E252" s="118">
        <v>450</v>
      </c>
      <c r="F252" s="118">
        <v>450</v>
      </c>
      <c r="H252"/>
      <c r="I252"/>
    </row>
    <row r="253" spans="1:9" ht="21" customHeight="1">
      <c r="A253" s="4" t="s">
        <v>25</v>
      </c>
      <c r="B253" s="5">
        <v>20</v>
      </c>
      <c r="C253" s="25">
        <f>110+400</f>
        <v>510</v>
      </c>
      <c r="D253" s="131">
        <f>115+400</f>
        <v>515</v>
      </c>
      <c r="E253" s="131">
        <f>120+450</f>
        <v>570</v>
      </c>
      <c r="F253" s="131">
        <f>120+450</f>
        <v>570</v>
      </c>
      <c r="H253"/>
      <c r="I253"/>
    </row>
    <row r="254" spans="1:9" ht="23.25" customHeight="1">
      <c r="A254" s="3" t="s">
        <v>54</v>
      </c>
      <c r="B254" s="31" t="s">
        <v>55</v>
      </c>
      <c r="C254" s="35">
        <f>C255</f>
        <v>2100</v>
      </c>
      <c r="D254" s="35">
        <f t="shared" ref="D254:F254" si="172">D255</f>
        <v>2120</v>
      </c>
      <c r="E254" s="35">
        <f t="shared" si="172"/>
        <v>2220</v>
      </c>
      <c r="F254" s="35">
        <f t="shared" si="172"/>
        <v>2270</v>
      </c>
      <c r="H254"/>
      <c r="I254"/>
    </row>
    <row r="255" spans="1:9" ht="25.5">
      <c r="A255" s="19" t="s">
        <v>22</v>
      </c>
      <c r="B255" s="14"/>
      <c r="C255" s="36">
        <f t="shared" ref="C255:F255" si="173">C256+C259</f>
        <v>2100</v>
      </c>
      <c r="D255" s="36">
        <f t="shared" si="173"/>
        <v>2120</v>
      </c>
      <c r="E255" s="36">
        <f t="shared" si="173"/>
        <v>2220</v>
      </c>
      <c r="F255" s="36">
        <f t="shared" si="173"/>
        <v>2270</v>
      </c>
      <c r="H255"/>
      <c r="I255"/>
    </row>
    <row r="256" spans="1:9" ht="18" customHeight="1">
      <c r="A256" s="15" t="s">
        <v>23</v>
      </c>
      <c r="B256" s="14"/>
      <c r="C256" s="36">
        <f>C257+C258</f>
        <v>1960</v>
      </c>
      <c r="D256" s="36">
        <f t="shared" ref="D256:F256" si="174">D257+D258</f>
        <v>1870</v>
      </c>
      <c r="E256" s="36">
        <f t="shared" si="174"/>
        <v>2220</v>
      </c>
      <c r="F256" s="36">
        <f t="shared" si="174"/>
        <v>2270</v>
      </c>
      <c r="H256"/>
      <c r="I256"/>
    </row>
    <row r="257" spans="1:9" ht="18" customHeight="1">
      <c r="A257" s="4" t="s">
        <v>24</v>
      </c>
      <c r="B257" s="5">
        <v>10</v>
      </c>
      <c r="C257" s="122">
        <v>830</v>
      </c>
      <c r="D257" s="117">
        <v>850</v>
      </c>
      <c r="E257" s="117">
        <v>900</v>
      </c>
      <c r="F257" s="117">
        <v>950</v>
      </c>
      <c r="H257"/>
      <c r="I257"/>
    </row>
    <row r="258" spans="1:9" ht="18.75" customHeight="1">
      <c r="A258" s="4" t="s">
        <v>25</v>
      </c>
      <c r="B258" s="5">
        <v>20</v>
      </c>
      <c r="C258" s="91">
        <f>630+500</f>
        <v>1130</v>
      </c>
      <c r="D258" s="131">
        <f>520+500</f>
        <v>1020</v>
      </c>
      <c r="E258" s="131">
        <f>770+550</f>
        <v>1320</v>
      </c>
      <c r="F258" s="131">
        <f>770+550</f>
        <v>1320</v>
      </c>
      <c r="H258"/>
      <c r="I258"/>
    </row>
    <row r="259" spans="1:9" ht="15.75" customHeight="1">
      <c r="A259" s="4" t="s">
        <v>26</v>
      </c>
      <c r="B259" s="5"/>
      <c r="C259" s="28">
        <f t="shared" ref="C259:F259" si="175">C260</f>
        <v>140</v>
      </c>
      <c r="D259" s="28">
        <f t="shared" si="175"/>
        <v>250</v>
      </c>
      <c r="E259" s="28">
        <f t="shared" si="175"/>
        <v>0</v>
      </c>
      <c r="F259" s="28">
        <f t="shared" si="175"/>
        <v>0</v>
      </c>
      <c r="H259"/>
      <c r="I259"/>
    </row>
    <row r="260" spans="1:9" ht="18" customHeight="1">
      <c r="A260" s="4" t="s">
        <v>27</v>
      </c>
      <c r="B260" s="5">
        <v>70</v>
      </c>
      <c r="C260" s="25">
        <v>140</v>
      </c>
      <c r="D260" s="131">
        <v>250</v>
      </c>
      <c r="E260" s="125">
        <v>0</v>
      </c>
      <c r="F260" s="125">
        <v>0</v>
      </c>
      <c r="H260"/>
      <c r="I260"/>
    </row>
    <row r="261" spans="1:9" ht="24.75" customHeight="1">
      <c r="A261" s="61" t="s">
        <v>56</v>
      </c>
      <c r="B261" s="63">
        <v>83.1</v>
      </c>
      <c r="C261" s="62">
        <f t="shared" ref="C261:F263" si="176">C262</f>
        <v>672</v>
      </c>
      <c r="D261" s="62">
        <f t="shared" si="176"/>
        <v>672</v>
      </c>
      <c r="E261" s="62">
        <f t="shared" si="176"/>
        <v>672</v>
      </c>
      <c r="F261" s="62">
        <f t="shared" si="176"/>
        <v>672</v>
      </c>
      <c r="H261"/>
      <c r="I261"/>
    </row>
    <row r="262" spans="1:9" ht="15">
      <c r="A262" s="55" t="s">
        <v>57</v>
      </c>
      <c r="B262" s="55" t="s">
        <v>58</v>
      </c>
      <c r="C262" s="56">
        <f t="shared" si="176"/>
        <v>672</v>
      </c>
      <c r="D262" s="56">
        <f t="shared" si="176"/>
        <v>672</v>
      </c>
      <c r="E262" s="56">
        <f t="shared" si="176"/>
        <v>672</v>
      </c>
      <c r="F262" s="56">
        <f t="shared" si="176"/>
        <v>672</v>
      </c>
      <c r="H262"/>
      <c r="I262"/>
    </row>
    <row r="263" spans="1:9" ht="30">
      <c r="A263" s="57" t="s">
        <v>22</v>
      </c>
      <c r="B263" s="55"/>
      <c r="C263" s="56">
        <f t="shared" si="176"/>
        <v>672</v>
      </c>
      <c r="D263" s="56">
        <f t="shared" si="176"/>
        <v>672</v>
      </c>
      <c r="E263" s="56">
        <f t="shared" si="176"/>
        <v>672</v>
      </c>
      <c r="F263" s="56">
        <f t="shared" si="176"/>
        <v>672</v>
      </c>
      <c r="H263"/>
      <c r="I263"/>
    </row>
    <row r="264" spans="1:9" ht="15">
      <c r="A264" s="58" t="s">
        <v>23</v>
      </c>
      <c r="B264" s="55"/>
      <c r="C264" s="56">
        <f t="shared" ref="C264:F264" si="177">C265+C266</f>
        <v>672</v>
      </c>
      <c r="D264" s="56">
        <f t="shared" si="177"/>
        <v>672</v>
      </c>
      <c r="E264" s="56">
        <f t="shared" si="177"/>
        <v>672</v>
      </c>
      <c r="F264" s="56">
        <f t="shared" si="177"/>
        <v>672</v>
      </c>
      <c r="H264"/>
      <c r="I264"/>
    </row>
    <row r="265" spans="1:9" ht="15">
      <c r="A265" s="59" t="s">
        <v>24</v>
      </c>
      <c r="B265" s="55">
        <v>10</v>
      </c>
      <c r="C265" s="56">
        <f>100+501</f>
        <v>601</v>
      </c>
      <c r="D265" s="56">
        <f>100+501</f>
        <v>601</v>
      </c>
      <c r="E265" s="56">
        <f>100+501</f>
        <v>601</v>
      </c>
      <c r="F265" s="56">
        <f>100+501</f>
        <v>601</v>
      </c>
      <c r="H265"/>
      <c r="I265"/>
    </row>
    <row r="266" spans="1:9" ht="15">
      <c r="A266" s="59" t="s">
        <v>25</v>
      </c>
      <c r="B266" s="55">
        <v>20</v>
      </c>
      <c r="C266" s="56">
        <v>71</v>
      </c>
      <c r="D266" s="56">
        <v>71</v>
      </c>
      <c r="E266" s="56">
        <v>71</v>
      </c>
      <c r="F266" s="56">
        <v>71</v>
      </c>
      <c r="H266"/>
      <c r="I266"/>
    </row>
    <row r="267" spans="1:9" ht="30">
      <c r="A267" s="60" t="s">
        <v>59</v>
      </c>
      <c r="B267" s="61" t="s">
        <v>60</v>
      </c>
      <c r="C267" s="62">
        <f t="shared" ref="C267:F267" si="178">C268</f>
        <v>3257</v>
      </c>
      <c r="D267" s="62">
        <f t="shared" si="178"/>
        <v>3260</v>
      </c>
      <c r="E267" s="62">
        <f t="shared" si="178"/>
        <v>3260</v>
      </c>
      <c r="F267" s="62">
        <f t="shared" si="178"/>
        <v>3260</v>
      </c>
      <c r="H267"/>
      <c r="I267"/>
    </row>
    <row r="268" spans="1:9" ht="30">
      <c r="A268" s="57" t="s">
        <v>22</v>
      </c>
      <c r="B268" s="55"/>
      <c r="C268" s="56">
        <f t="shared" ref="C268:F268" si="179">C269+C273</f>
        <v>3257</v>
      </c>
      <c r="D268" s="56">
        <f t="shared" si="179"/>
        <v>3260</v>
      </c>
      <c r="E268" s="56">
        <f t="shared" si="179"/>
        <v>3260</v>
      </c>
      <c r="F268" s="56">
        <f t="shared" si="179"/>
        <v>3260</v>
      </c>
      <c r="G268" s="124"/>
      <c r="H268"/>
      <c r="I268"/>
    </row>
    <row r="269" spans="1:9" ht="15">
      <c r="A269" s="58" t="s">
        <v>23</v>
      </c>
      <c r="B269" s="55"/>
      <c r="C269" s="56">
        <f t="shared" ref="C269:F269" si="180">C270+C271+C272</f>
        <v>3257</v>
      </c>
      <c r="D269" s="56">
        <f t="shared" si="180"/>
        <v>3260</v>
      </c>
      <c r="E269" s="56">
        <f t="shared" si="180"/>
        <v>3260</v>
      </c>
      <c r="F269" s="56">
        <f t="shared" si="180"/>
        <v>3260</v>
      </c>
      <c r="H269"/>
      <c r="I269"/>
    </row>
    <row r="270" spans="1:9" ht="15">
      <c r="A270" s="59" t="s">
        <v>24</v>
      </c>
      <c r="B270" s="55">
        <v>10</v>
      </c>
      <c r="C270" s="56">
        <v>2500</v>
      </c>
      <c r="D270" s="56">
        <v>2500</v>
      </c>
      <c r="E270" s="56">
        <v>2500</v>
      </c>
      <c r="F270" s="56">
        <v>2500</v>
      </c>
      <c r="H270"/>
      <c r="I270"/>
    </row>
    <row r="271" spans="1:9" ht="15">
      <c r="A271" s="59" t="s">
        <v>25</v>
      </c>
      <c r="B271" s="55">
        <v>20</v>
      </c>
      <c r="C271" s="56">
        <f>208+357+190</f>
        <v>755</v>
      </c>
      <c r="D271" s="56">
        <v>760</v>
      </c>
      <c r="E271" s="56">
        <v>760</v>
      </c>
      <c r="F271" s="56">
        <v>760</v>
      </c>
      <c r="H271"/>
      <c r="I271"/>
    </row>
    <row r="272" spans="1:9" ht="15">
      <c r="A272" s="59" t="s">
        <v>74</v>
      </c>
      <c r="B272" s="55">
        <v>57</v>
      </c>
      <c r="C272" s="56">
        <v>2</v>
      </c>
      <c r="D272" s="77"/>
      <c r="E272" s="77"/>
      <c r="F272" s="77"/>
      <c r="H272"/>
      <c r="I272"/>
    </row>
    <row r="273" spans="1:9" ht="15">
      <c r="A273" s="59" t="s">
        <v>26</v>
      </c>
      <c r="B273" s="55"/>
      <c r="C273" s="56">
        <f t="shared" ref="C273" si="181">C274</f>
        <v>0</v>
      </c>
      <c r="D273" s="77"/>
      <c r="E273" s="77"/>
      <c r="F273" s="77"/>
      <c r="H273"/>
      <c r="I273"/>
    </row>
    <row r="274" spans="1:9" ht="15">
      <c r="A274" s="59" t="s">
        <v>27</v>
      </c>
      <c r="B274" s="55">
        <v>70</v>
      </c>
      <c r="C274" s="56">
        <v>0</v>
      </c>
      <c r="D274" s="77"/>
      <c r="E274" s="77"/>
      <c r="F274" s="77"/>
      <c r="H274"/>
      <c r="I274"/>
    </row>
    <row r="275" spans="1:9">
      <c r="A275" s="7" t="s">
        <v>71</v>
      </c>
      <c r="B275" s="8"/>
      <c r="C275" s="38">
        <f>C30-C48</f>
        <v>-3478</v>
      </c>
      <c r="D275" s="78">
        <f>D30-D48</f>
        <v>0</v>
      </c>
      <c r="E275" s="78">
        <f>E30-E48</f>
        <v>0</v>
      </c>
      <c r="F275" s="78">
        <f>F30-F48</f>
        <v>0</v>
      </c>
      <c r="H275"/>
      <c r="I275"/>
    </row>
    <row r="276" spans="1:9">
      <c r="A276" s="7" t="s">
        <v>72</v>
      </c>
      <c r="B276" s="9"/>
      <c r="C276" s="38">
        <f>C44-C52</f>
        <v>-610</v>
      </c>
      <c r="D276" s="78">
        <f>D44-D52</f>
        <v>0</v>
      </c>
      <c r="E276" s="78">
        <f>E44-E52</f>
        <v>0</v>
      </c>
      <c r="F276" s="78">
        <f>F44-F52</f>
        <v>0</v>
      </c>
      <c r="H276"/>
      <c r="I276"/>
    </row>
    <row r="277" spans="1:9">
      <c r="A277" s="7" t="s">
        <v>73</v>
      </c>
      <c r="B277" s="4"/>
      <c r="C277" s="39">
        <f>C15-C46</f>
        <v>-4088</v>
      </c>
      <c r="D277" s="79">
        <f>D15-D46</f>
        <v>0</v>
      </c>
      <c r="E277" s="79">
        <f>E15-E46</f>
        <v>0</v>
      </c>
      <c r="F277" s="79">
        <f>F15-F46</f>
        <v>0</v>
      </c>
      <c r="H277"/>
      <c r="I277"/>
    </row>
    <row r="278" spans="1:9">
      <c r="D278" s="42"/>
      <c r="E278" s="42"/>
      <c r="F278" s="16"/>
      <c r="H278"/>
      <c r="I278"/>
    </row>
    <row r="279" spans="1:9">
      <c r="D279" s="42"/>
      <c r="E279" s="42"/>
      <c r="F279" s="16"/>
      <c r="H279"/>
      <c r="I279"/>
    </row>
    <row r="280" spans="1:9">
      <c r="A280"/>
      <c r="B280"/>
      <c r="C280"/>
      <c r="D280" s="42"/>
      <c r="E280" s="42"/>
      <c r="F280" s="43"/>
      <c r="H280"/>
      <c r="I280"/>
    </row>
    <row r="281" spans="1:9">
      <c r="A281"/>
      <c r="B281"/>
      <c r="C281"/>
      <c r="D281" s="42"/>
      <c r="E281" s="42"/>
      <c r="F281" s="42"/>
      <c r="H281"/>
      <c r="I281"/>
    </row>
    <row r="282" spans="1:9">
      <c r="A282"/>
      <c r="B282"/>
      <c r="C282"/>
      <c r="D282" s="42"/>
      <c r="E282" s="42"/>
      <c r="F282" s="42"/>
      <c r="H282"/>
      <c r="I282"/>
    </row>
    <row r="283" spans="1:9">
      <c r="A283"/>
      <c r="B283"/>
      <c r="C283"/>
      <c r="D283" s="42"/>
      <c r="E283" s="42"/>
      <c r="F283" s="42"/>
      <c r="H283"/>
      <c r="I283"/>
    </row>
    <row r="284" spans="1:9">
      <c r="A284"/>
      <c r="B284"/>
      <c r="C284"/>
      <c r="D284" s="42"/>
      <c r="E284" s="42"/>
      <c r="F284" s="42"/>
      <c r="H284"/>
      <c r="I284"/>
    </row>
    <row r="285" spans="1:9">
      <c r="A285"/>
      <c r="B285"/>
      <c r="C285"/>
      <c r="D285" s="42"/>
      <c r="E285" s="42"/>
      <c r="F285" s="42"/>
      <c r="H285"/>
      <c r="I285"/>
    </row>
    <row r="286" spans="1:9">
      <c r="A286"/>
      <c r="B286"/>
      <c r="C286"/>
      <c r="D286" s="42"/>
      <c r="E286" s="42"/>
      <c r="F286" s="42"/>
      <c r="H286"/>
      <c r="I286"/>
    </row>
    <row r="287" spans="1:9">
      <c r="A287"/>
      <c r="B287"/>
      <c r="C287"/>
      <c r="D287" s="42"/>
      <c r="E287" s="42"/>
      <c r="F287" s="42"/>
      <c r="H287"/>
      <c r="I287"/>
    </row>
    <row r="288" spans="1:9">
      <c r="A288"/>
      <c r="B288"/>
      <c r="C288"/>
      <c r="D288" s="42"/>
      <c r="E288" s="42"/>
      <c r="F288" s="42"/>
      <c r="H288"/>
      <c r="I288"/>
    </row>
    <row r="289" spans="1:9">
      <c r="A289"/>
      <c r="B289"/>
      <c r="C289"/>
      <c r="D289" s="42"/>
      <c r="E289" s="42"/>
      <c r="F289" s="42"/>
      <c r="H289"/>
      <c r="I289"/>
    </row>
  </sheetData>
  <mergeCells count="7">
    <mergeCell ref="A7:F7"/>
    <mergeCell ref="A8:F8"/>
    <mergeCell ref="A12:A13"/>
    <mergeCell ref="B12:B13"/>
    <mergeCell ref="C12:C13"/>
    <mergeCell ref="D12:F12"/>
    <mergeCell ref="A9:F9"/>
  </mergeCells>
  <pageMargins left="0.46" right="0.27559055118110198" top="0.35433070866141703" bottom="0.23622047244094499" header="0.31496062992126" footer="0.196850393700787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 spitale</vt:lpstr>
      <vt:lpstr>'cu spitale'!Print_Titles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2014-01-29T06:42:42Z</cp:lastPrinted>
  <dcterms:created xsi:type="dcterms:W3CDTF">2012-01-03T09:20:27Z</dcterms:created>
  <dcterms:modified xsi:type="dcterms:W3CDTF">2014-01-29T07:06:05Z</dcterms:modified>
</cp:coreProperties>
</file>