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315" windowHeight="12090"/>
  </bookViews>
  <sheets>
    <sheet name="Calculatie finala" sheetId="4" r:id="rId1"/>
    <sheet name="Initial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C44" i="4" l="1"/>
  <c r="B36" i="1"/>
  <c r="B44" i="4"/>
  <c r="G30" i="1"/>
  <c r="D27" i="1"/>
  <c r="H21" i="4"/>
  <c r="H25" i="4" s="1"/>
  <c r="J25" i="4" s="1"/>
  <c r="C21" i="4"/>
  <c r="G48" i="4"/>
  <c r="A48" i="4"/>
  <c r="D46" i="4"/>
  <c r="G44" i="4"/>
  <c r="G45" i="4" s="1"/>
  <c r="B45" i="4"/>
  <c r="B49" i="4" s="1"/>
  <c r="C24" i="4"/>
  <c r="C25" i="4" s="1"/>
  <c r="E25" i="4" s="1"/>
  <c r="H24" i="4" l="1"/>
  <c r="E24" i="4"/>
  <c r="E26" i="4" s="1"/>
  <c r="E27" i="4" s="1"/>
  <c r="J24" i="4"/>
  <c r="G49" i="4" s="1"/>
  <c r="G50" i="4" s="1"/>
  <c r="B50" i="4"/>
  <c r="B51" i="4" s="1"/>
  <c r="A29" i="1"/>
  <c r="B30" i="1"/>
  <c r="G29" i="1"/>
  <c r="G25" i="1"/>
  <c r="G26" i="1" s="1"/>
  <c r="B26" i="1"/>
  <c r="B25" i="1"/>
  <c r="H6" i="1"/>
  <c r="C6" i="1"/>
  <c r="H7" i="1"/>
  <c r="H22" i="1"/>
  <c r="C22" i="1"/>
  <c r="C7" i="1" s="1"/>
  <c r="J26" i="4" l="1"/>
  <c r="J27" i="4" s="1"/>
  <c r="J28" i="4" s="1"/>
  <c r="E28" i="4"/>
  <c r="E29" i="4" s="1"/>
  <c r="G51" i="4"/>
  <c r="G52" i="4" s="1"/>
  <c r="B52" i="4"/>
  <c r="G31" i="1"/>
  <c r="G32" i="1" s="1"/>
  <c r="B31" i="1"/>
  <c r="B32" i="1" s="1"/>
  <c r="J29" i="4" l="1"/>
  <c r="G33" i="1"/>
  <c r="I33" i="1" s="1"/>
  <c r="B33" i="1"/>
  <c r="D33" i="1" s="1"/>
</calcChain>
</file>

<file path=xl/sharedStrings.xml><?xml version="1.0" encoding="utf-8"?>
<sst xmlns="http://schemas.openxmlformats.org/spreadsheetml/2006/main" count="138" uniqueCount="58">
  <si>
    <t>DJ 679: Păduroiu (DN67B) - Lipia – Popești - Lunca Corbului – Pădureți – Ciești - Fâlfani - Cotmeana - Malu - Bârla -  Lim. Jud. Olt, km 0+000-48.222; L=47,670 km</t>
  </si>
  <si>
    <t>DJ 659:  Pitești - Bradu - Suseni - Gliganu de Sus - Bârlogu – Negrași - Mozăceni - Lim. Jud. Dâmbovița, km 0+000 – 58+320; L= 58,320 km.</t>
  </si>
  <si>
    <t>Lungime totala</t>
  </si>
  <si>
    <t>L drum</t>
  </si>
  <si>
    <t>L poduri</t>
  </si>
  <si>
    <t>m</t>
  </si>
  <si>
    <t>Km 6+310</t>
  </si>
  <si>
    <t>Km3+148</t>
  </si>
  <si>
    <t>km 4+142</t>
  </si>
  <si>
    <t>Km 4+281</t>
  </si>
  <si>
    <t>Km 5+585</t>
  </si>
  <si>
    <t>Km 6+707</t>
  </si>
  <si>
    <t>Km 7+342</t>
  </si>
  <si>
    <t>Km 10+632</t>
  </si>
  <si>
    <t>Km 20+280 (R. Cotmeana)</t>
  </si>
  <si>
    <t>Km 34+013 (R.Cotmeana)</t>
  </si>
  <si>
    <t>Km 38+252</t>
  </si>
  <si>
    <t>Km 53+104</t>
  </si>
  <si>
    <t>Km 14+203</t>
  </si>
  <si>
    <t>Km 21+744</t>
  </si>
  <si>
    <t>Km 29+346</t>
  </si>
  <si>
    <t>Km 39+932</t>
  </si>
  <si>
    <t>Km 40+400</t>
  </si>
  <si>
    <t>Km 17+667</t>
  </si>
  <si>
    <t>Km 45+727</t>
  </si>
  <si>
    <t>Km 0+852</t>
  </si>
  <si>
    <t>Km 24+678</t>
  </si>
  <si>
    <t>Km 25+614</t>
  </si>
  <si>
    <t>Km 25+890</t>
  </si>
  <si>
    <t>Km 26+129</t>
  </si>
  <si>
    <t>Km 39+700</t>
  </si>
  <si>
    <t>Km 41+519</t>
  </si>
  <si>
    <t>L total poduri</t>
  </si>
  <si>
    <t>RON</t>
  </si>
  <si>
    <t>EUR</t>
  </si>
  <si>
    <t>Pod</t>
  </si>
  <si>
    <t>Drum</t>
  </si>
  <si>
    <t>Constructii si instalatii</t>
  </si>
  <si>
    <t>Organizare santier  10%</t>
  </si>
  <si>
    <t>Proiectare , amenajare teren, 8%</t>
  </si>
  <si>
    <t>472000 Eur/km pret km DJ 504(22.01.2019) an 2019*1,06 inflatiecumulat 2019-2020</t>
  </si>
  <si>
    <t>L drum (fara poduri) Km</t>
  </si>
  <si>
    <t>L total poduri (m)</t>
  </si>
  <si>
    <t xml:space="preserve">Lungime totala </t>
  </si>
  <si>
    <t>Km</t>
  </si>
  <si>
    <t>euro</t>
  </si>
  <si>
    <t>Total (Constructii si instalatii)</t>
  </si>
  <si>
    <t>Organizare de santier (10%)</t>
  </si>
  <si>
    <t>Amenajare teren, proiectare, asistenta tehnica, taxe (10%)</t>
  </si>
  <si>
    <t>TOTAL GENERAL</t>
  </si>
  <si>
    <t>Calcul valoare estimata</t>
  </si>
  <si>
    <t>Amenajare teren, proiectare, asistenta tehnica, taxe (6%)</t>
  </si>
  <si>
    <t>Nota:</t>
  </si>
  <si>
    <t>(fara TVA)</t>
  </si>
  <si>
    <t>Curs BNR la 30.04.2020</t>
  </si>
  <si>
    <t>4,8421 Ron/Eur</t>
  </si>
  <si>
    <t>Pentru calcul pret sistem rutier s-a avut in vedere pretul pe km aferent drumului DJ 504, respectiv 480900 Eur/km (contract incheiat in anul 2020, la nivelul Consiliului Judetean Arges)</t>
  </si>
  <si>
    <t>Pentru pret poduri s-a avut in vedere preturi an 2020 aferente unor obiective contractate la nivelul Consiliului Judetean Arges, respectiv 15489 Euro/ml pod ( pod pe DJ 731D; pod pe DJ 703B peste raul Neajlov, Cateasaca, Silistea;pod pe DJ 504)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</si>
</sst>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7" xfId="0" applyFill="1" applyBorder="1"/>
    <xf numFmtId="0" fontId="0" fillId="0" borderId="0" xfId="0" applyFill="1" applyBorder="1"/>
    <xf numFmtId="0" fontId="1" fillId="0" borderId="10" xfId="0" applyFont="1" applyBorder="1"/>
    <xf numFmtId="0" fontId="1" fillId="0" borderId="0" xfId="0" applyFont="1" applyBorder="1"/>
    <xf numFmtId="0" fontId="0" fillId="0" borderId="7" xfId="0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6" xfId="0" applyFont="1" applyBorder="1"/>
    <xf numFmtId="0" fontId="1" fillId="0" borderId="8" xfId="0" applyFont="1" applyBorder="1"/>
    <xf numFmtId="0" fontId="1" fillId="0" borderId="11" xfId="0" applyFont="1" applyBorder="1"/>
    <xf numFmtId="3" fontId="0" fillId="0" borderId="0" xfId="0" applyNumberFormat="1"/>
    <xf numFmtId="3" fontId="1" fillId="0" borderId="0" xfId="0" applyNumberFormat="1" applyFont="1"/>
    <xf numFmtId="4" fontId="1" fillId="0" borderId="0" xfId="0" applyNumberFormat="1" applyFont="1" applyBorder="1"/>
    <xf numFmtId="4" fontId="0" fillId="0" borderId="0" xfId="0" applyNumberFormat="1" applyBorder="1"/>
    <xf numFmtId="0" fontId="1" fillId="0" borderId="12" xfId="0" applyFont="1" applyBorder="1"/>
    <xf numFmtId="4" fontId="1" fillId="0" borderId="12" xfId="0" applyNumberFormat="1" applyFont="1" applyBorder="1"/>
    <xf numFmtId="4" fontId="0" fillId="0" borderId="12" xfId="0" applyNumberFormat="1" applyBorder="1"/>
    <xf numFmtId="0" fontId="1" fillId="0" borderId="0" xfId="0" applyFont="1" applyBorder="1" applyAlignment="1">
      <alignment horizontal="center" vertical="center"/>
    </xf>
    <xf numFmtId="0" fontId="0" fillId="0" borderId="12" xfId="0" applyBorder="1"/>
    <xf numFmtId="0" fontId="0" fillId="0" borderId="14" xfId="0" applyBorder="1" applyAlignment="1">
      <alignment horizontal="center" vertical="center"/>
    </xf>
    <xf numFmtId="0" fontId="0" fillId="0" borderId="12" xfId="0" applyFill="1" applyBorder="1"/>
    <xf numFmtId="0" fontId="0" fillId="0" borderId="0" xfId="0" applyFont="1" applyFill="1" applyBorder="1"/>
    <xf numFmtId="0" fontId="0" fillId="0" borderId="0" xfId="0" applyFont="1" applyBorder="1"/>
    <xf numFmtId="0" fontId="0" fillId="0" borderId="12" xfId="0" applyFont="1" applyBorder="1"/>
    <xf numFmtId="0" fontId="1" fillId="0" borderId="0" xfId="0" applyFont="1" applyBorder="1" applyAlignment="1"/>
    <xf numFmtId="0" fontId="1" fillId="0" borderId="8" xfId="0" applyFont="1" applyBorder="1" applyAlignment="1">
      <alignment horizontal="center" vertical="center"/>
    </xf>
    <xf numFmtId="4" fontId="0" fillId="0" borderId="8" xfId="0" applyNumberFormat="1" applyBorder="1"/>
    <xf numFmtId="4" fontId="0" fillId="0" borderId="15" xfId="0" applyNumberFormat="1" applyBorder="1"/>
    <xf numFmtId="4" fontId="1" fillId="0" borderId="8" xfId="0" applyNumberFormat="1" applyFont="1" applyBorder="1"/>
    <xf numFmtId="4" fontId="1" fillId="0" borderId="15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4" fontId="1" fillId="0" borderId="3" xfId="0" applyNumberFormat="1" applyFont="1" applyBorder="1"/>
    <xf numFmtId="0" fontId="1" fillId="0" borderId="0" xfId="0" applyFont="1"/>
    <xf numFmtId="0" fontId="6" fillId="0" borderId="0" xfId="0" applyFont="1" applyFill="1" applyBorder="1"/>
    <xf numFmtId="0" fontId="6" fillId="0" borderId="0" xfId="0" applyFont="1" applyBorder="1"/>
    <xf numFmtId="0" fontId="5" fillId="0" borderId="0" xfId="0" applyFont="1" applyFill="1" applyBorder="1"/>
    <xf numFmtId="0" fontId="5" fillId="0" borderId="0" xfId="0" applyFont="1" applyBorder="1"/>
    <xf numFmtId="0" fontId="1" fillId="0" borderId="7" xfId="0" applyFont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A7" workbookViewId="0">
      <selection activeCell="B40" sqref="B40"/>
    </sheetView>
  </sheetViews>
  <sheetFormatPr defaultRowHeight="15" x14ac:dyDescent="0.25"/>
  <cols>
    <col min="1" max="1" width="21.85546875" customWidth="1"/>
    <col min="2" max="2" width="23.28515625" customWidth="1"/>
    <col min="3" max="3" width="9" customWidth="1"/>
    <col min="4" max="4" width="12.42578125" customWidth="1"/>
    <col min="5" max="5" width="19.140625" customWidth="1"/>
    <col min="6" max="6" width="10.42578125" customWidth="1"/>
    <col min="7" max="7" width="26.140625" customWidth="1"/>
    <col min="8" max="8" width="10" customWidth="1"/>
    <col min="9" max="9" width="13" customWidth="1"/>
    <col min="10" max="10" width="13.28515625" customWidth="1"/>
  </cols>
  <sheetData>
    <row r="1" spans="1:10" ht="18.75" x14ac:dyDescent="0.25">
      <c r="A1" s="52" t="s">
        <v>50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.75" thickBot="1" x14ac:dyDescent="0.3">
      <c r="A2" s="54" t="s">
        <v>53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s="46" customFormat="1" ht="49.5" customHeight="1" thickBot="1" x14ac:dyDescent="0.3">
      <c r="A3" s="60" t="s">
        <v>0</v>
      </c>
      <c r="B3" s="61"/>
      <c r="C3" s="61"/>
      <c r="D3" s="61"/>
      <c r="E3" s="62"/>
      <c r="F3" s="63" t="s">
        <v>1</v>
      </c>
      <c r="G3" s="64"/>
      <c r="H3" s="64"/>
      <c r="I3" s="64"/>
      <c r="J3" s="65"/>
    </row>
    <row r="4" spans="1:10" x14ac:dyDescent="0.25">
      <c r="A4" s="1"/>
      <c r="B4" s="3"/>
      <c r="C4" s="2"/>
      <c r="D4" s="3"/>
      <c r="E4" s="4"/>
      <c r="F4" s="1"/>
      <c r="G4" s="16"/>
      <c r="H4" s="17"/>
      <c r="I4" s="17"/>
      <c r="J4" s="19"/>
    </row>
    <row r="5" spans="1:10" s="46" customFormat="1" x14ac:dyDescent="0.25">
      <c r="A5" s="51"/>
      <c r="B5" s="14" t="s">
        <v>43</v>
      </c>
      <c r="C5" s="14">
        <v>47.67</v>
      </c>
      <c r="D5" s="14" t="s">
        <v>44</v>
      </c>
      <c r="E5" s="20"/>
      <c r="F5" s="51"/>
      <c r="G5" s="14" t="s">
        <v>2</v>
      </c>
      <c r="H5" s="14">
        <v>58.32</v>
      </c>
      <c r="I5" s="14" t="s">
        <v>44</v>
      </c>
      <c r="J5" s="20"/>
    </row>
    <row r="6" spans="1:10" x14ac:dyDescent="0.25">
      <c r="A6" s="5"/>
      <c r="B6" s="6"/>
      <c r="C6" s="6"/>
      <c r="D6" s="6"/>
      <c r="E6" s="7"/>
      <c r="F6" s="5"/>
      <c r="G6" s="14"/>
      <c r="H6" s="14"/>
      <c r="I6" s="14"/>
      <c r="J6" s="20"/>
    </row>
    <row r="7" spans="1:10" x14ac:dyDescent="0.25">
      <c r="A7" s="5"/>
      <c r="B7" s="6"/>
      <c r="C7" s="6"/>
      <c r="D7" s="6"/>
      <c r="E7" s="7"/>
      <c r="F7" s="5"/>
      <c r="G7" s="14"/>
      <c r="H7" s="14"/>
      <c r="I7" s="14"/>
      <c r="J7" s="20"/>
    </row>
    <row r="8" spans="1:10" x14ac:dyDescent="0.25">
      <c r="A8" s="15">
        <v>1</v>
      </c>
      <c r="B8" s="6" t="s">
        <v>7</v>
      </c>
      <c r="C8" s="6">
        <v>18</v>
      </c>
      <c r="D8" s="6" t="s">
        <v>5</v>
      </c>
      <c r="E8" s="7"/>
      <c r="F8" s="15">
        <v>1</v>
      </c>
      <c r="G8" s="33" t="s">
        <v>18</v>
      </c>
      <c r="H8" s="34">
        <v>8</v>
      </c>
      <c r="I8" s="34" t="s">
        <v>5</v>
      </c>
      <c r="J8" s="20"/>
    </row>
    <row r="9" spans="1:10" x14ac:dyDescent="0.25">
      <c r="A9" s="15">
        <v>2</v>
      </c>
      <c r="B9" s="6" t="s">
        <v>8</v>
      </c>
      <c r="C9" s="6">
        <v>6</v>
      </c>
      <c r="D9" s="6" t="s">
        <v>5</v>
      </c>
      <c r="E9" s="7"/>
      <c r="F9" s="15">
        <v>2</v>
      </c>
      <c r="G9" s="33" t="s">
        <v>19</v>
      </c>
      <c r="H9" s="34">
        <v>12</v>
      </c>
      <c r="I9" s="34" t="s">
        <v>5</v>
      </c>
      <c r="J9" s="20"/>
    </row>
    <row r="10" spans="1:10" x14ac:dyDescent="0.25">
      <c r="A10" s="15">
        <v>3</v>
      </c>
      <c r="B10" s="6" t="s">
        <v>9</v>
      </c>
      <c r="C10" s="6">
        <v>8</v>
      </c>
      <c r="D10" s="6" t="s">
        <v>5</v>
      </c>
      <c r="E10" s="7"/>
      <c r="F10" s="15">
        <v>3</v>
      </c>
      <c r="G10" s="33" t="s">
        <v>20</v>
      </c>
      <c r="H10" s="34">
        <v>7</v>
      </c>
      <c r="I10" s="34" t="s">
        <v>5</v>
      </c>
      <c r="J10" s="20"/>
    </row>
    <row r="11" spans="1:10" x14ac:dyDescent="0.25">
      <c r="A11" s="15">
        <v>4</v>
      </c>
      <c r="B11" s="6" t="s">
        <v>10</v>
      </c>
      <c r="C11" s="6">
        <v>10</v>
      </c>
      <c r="D11" s="6" t="s">
        <v>5</v>
      </c>
      <c r="E11" s="7"/>
      <c r="F11" s="15">
        <v>4</v>
      </c>
      <c r="G11" s="34" t="s">
        <v>21</v>
      </c>
      <c r="H11" s="34">
        <v>14</v>
      </c>
      <c r="I11" s="34" t="s">
        <v>5</v>
      </c>
      <c r="J11" s="20"/>
    </row>
    <row r="12" spans="1:10" x14ac:dyDescent="0.25">
      <c r="A12" s="15">
        <v>5</v>
      </c>
      <c r="B12" s="6" t="s">
        <v>6</v>
      </c>
      <c r="C12" s="6">
        <v>6</v>
      </c>
      <c r="D12" s="6" t="s">
        <v>5</v>
      </c>
      <c r="E12" s="7"/>
      <c r="F12" s="15">
        <v>5</v>
      </c>
      <c r="G12" s="34" t="s">
        <v>22</v>
      </c>
      <c r="H12" s="34">
        <v>7</v>
      </c>
      <c r="I12" s="34" t="s">
        <v>5</v>
      </c>
      <c r="J12" s="20"/>
    </row>
    <row r="13" spans="1:10" x14ac:dyDescent="0.25">
      <c r="A13" s="15">
        <v>6</v>
      </c>
      <c r="B13" s="6" t="s">
        <v>11</v>
      </c>
      <c r="C13" s="6">
        <v>7</v>
      </c>
      <c r="D13" s="6" t="s">
        <v>5</v>
      </c>
      <c r="E13" s="7"/>
      <c r="F13" s="15">
        <v>6</v>
      </c>
      <c r="G13" s="34" t="s">
        <v>17</v>
      </c>
      <c r="H13" s="34">
        <v>7</v>
      </c>
      <c r="I13" s="34" t="s">
        <v>5</v>
      </c>
      <c r="J13" s="20"/>
    </row>
    <row r="14" spans="1:10" x14ac:dyDescent="0.25">
      <c r="A14" s="15">
        <v>7</v>
      </c>
      <c r="B14" s="6" t="s">
        <v>12</v>
      </c>
      <c r="C14" s="6">
        <v>7</v>
      </c>
      <c r="D14" s="6" t="s">
        <v>5</v>
      </c>
      <c r="E14" s="7"/>
      <c r="F14" s="15">
        <v>7</v>
      </c>
      <c r="G14" s="34" t="s">
        <v>25</v>
      </c>
      <c r="H14" s="34">
        <v>10</v>
      </c>
      <c r="I14" s="34" t="s">
        <v>5</v>
      </c>
      <c r="J14" s="20"/>
    </row>
    <row r="15" spans="1:10" x14ac:dyDescent="0.25">
      <c r="A15" s="15">
        <v>8</v>
      </c>
      <c r="B15" s="6" t="s">
        <v>13</v>
      </c>
      <c r="C15" s="6">
        <v>7</v>
      </c>
      <c r="D15" s="6" t="s">
        <v>5</v>
      </c>
      <c r="E15" s="7"/>
      <c r="F15" s="15">
        <v>8</v>
      </c>
      <c r="G15" s="34" t="s">
        <v>26</v>
      </c>
      <c r="H15" s="34">
        <v>5</v>
      </c>
      <c r="I15" s="34" t="s">
        <v>5</v>
      </c>
      <c r="J15" s="20"/>
    </row>
    <row r="16" spans="1:10" x14ac:dyDescent="0.25">
      <c r="A16" s="15">
        <v>9</v>
      </c>
      <c r="B16" s="6" t="s">
        <v>23</v>
      </c>
      <c r="C16" s="6">
        <v>5</v>
      </c>
      <c r="D16" s="6" t="s">
        <v>5</v>
      </c>
      <c r="E16" s="7"/>
      <c r="F16" s="15">
        <v>9</v>
      </c>
      <c r="G16" s="34" t="s">
        <v>27</v>
      </c>
      <c r="H16" s="34">
        <v>5</v>
      </c>
      <c r="I16" s="34" t="s">
        <v>5</v>
      </c>
      <c r="J16" s="20"/>
    </row>
    <row r="17" spans="1:10" x14ac:dyDescent="0.25">
      <c r="A17" s="15">
        <v>10</v>
      </c>
      <c r="B17" s="6" t="s">
        <v>14</v>
      </c>
      <c r="C17" s="6">
        <v>104</v>
      </c>
      <c r="D17" s="6" t="s">
        <v>5</v>
      </c>
      <c r="E17" s="7"/>
      <c r="F17" s="15">
        <v>10</v>
      </c>
      <c r="G17" s="34" t="s">
        <v>28</v>
      </c>
      <c r="H17" s="34">
        <v>5</v>
      </c>
      <c r="I17" s="34" t="s">
        <v>5</v>
      </c>
      <c r="J17" s="20"/>
    </row>
    <row r="18" spans="1:10" x14ac:dyDescent="0.25">
      <c r="A18" s="15">
        <v>11</v>
      </c>
      <c r="B18" s="6" t="s">
        <v>15</v>
      </c>
      <c r="C18" s="6">
        <v>74</v>
      </c>
      <c r="D18" s="6" t="s">
        <v>5</v>
      </c>
      <c r="E18" s="7"/>
      <c r="F18" s="15">
        <v>11</v>
      </c>
      <c r="G18" s="34" t="s">
        <v>29</v>
      </c>
      <c r="H18" s="34">
        <v>5</v>
      </c>
      <c r="I18" s="34" t="s">
        <v>5</v>
      </c>
      <c r="J18" s="20"/>
    </row>
    <row r="19" spans="1:10" x14ac:dyDescent="0.25">
      <c r="A19" s="15">
        <v>12</v>
      </c>
      <c r="B19" s="6" t="s">
        <v>16</v>
      </c>
      <c r="C19" s="6">
        <v>13</v>
      </c>
      <c r="D19" s="6" t="s">
        <v>5</v>
      </c>
      <c r="E19" s="7"/>
      <c r="F19" s="15">
        <v>12</v>
      </c>
      <c r="G19" s="34" t="s">
        <v>30</v>
      </c>
      <c r="H19" s="34">
        <v>15</v>
      </c>
      <c r="I19" s="34" t="s">
        <v>5</v>
      </c>
      <c r="J19" s="20"/>
    </row>
    <row r="20" spans="1:10" x14ac:dyDescent="0.25">
      <c r="A20" s="31">
        <v>13</v>
      </c>
      <c r="B20" s="30" t="s">
        <v>24</v>
      </c>
      <c r="C20" s="32">
        <v>7</v>
      </c>
      <c r="D20" s="30" t="s">
        <v>5</v>
      </c>
      <c r="E20" s="7"/>
      <c r="F20" s="31">
        <v>13</v>
      </c>
      <c r="G20" s="35" t="s">
        <v>31</v>
      </c>
      <c r="H20" s="35">
        <v>9.5</v>
      </c>
      <c r="I20" s="35" t="s">
        <v>5</v>
      </c>
      <c r="J20" s="20"/>
    </row>
    <row r="21" spans="1:10" x14ac:dyDescent="0.25">
      <c r="A21" s="15"/>
      <c r="B21" s="14" t="s">
        <v>42</v>
      </c>
      <c r="C21" s="18">
        <f>SUM(C8:C20)</f>
        <v>272</v>
      </c>
      <c r="D21" s="14" t="s">
        <v>5</v>
      </c>
      <c r="E21" s="7"/>
      <c r="F21" s="15"/>
      <c r="G21" s="14" t="s">
        <v>32</v>
      </c>
      <c r="H21" s="14">
        <f>SUM(H8:H20)</f>
        <v>109.5</v>
      </c>
      <c r="I21" s="14" t="s">
        <v>5</v>
      </c>
      <c r="J21" s="20"/>
    </row>
    <row r="22" spans="1:10" x14ac:dyDescent="0.25">
      <c r="A22" s="15"/>
      <c r="B22" s="14"/>
      <c r="C22" s="12"/>
      <c r="D22" s="6"/>
      <c r="E22" s="7"/>
      <c r="F22" s="15"/>
      <c r="G22" s="14"/>
      <c r="H22" s="14"/>
      <c r="I22" s="14"/>
      <c r="J22" s="20"/>
    </row>
    <row r="23" spans="1:10" x14ac:dyDescent="0.25">
      <c r="A23" s="15"/>
      <c r="B23" s="6"/>
      <c r="C23" s="12"/>
      <c r="D23" s="29" t="s">
        <v>45</v>
      </c>
      <c r="E23" s="37" t="s">
        <v>45</v>
      </c>
      <c r="F23" s="15"/>
      <c r="G23" s="14"/>
      <c r="H23" s="14"/>
      <c r="I23" s="29" t="s">
        <v>45</v>
      </c>
      <c r="J23" s="37" t="s">
        <v>45</v>
      </c>
    </row>
    <row r="24" spans="1:10" x14ac:dyDescent="0.25">
      <c r="A24" s="56" t="s">
        <v>42</v>
      </c>
      <c r="B24" s="57"/>
      <c r="C24" s="24">
        <f>SUM(C8:C20)</f>
        <v>272</v>
      </c>
      <c r="D24" s="25">
        <v>17554</v>
      </c>
      <c r="E24" s="38">
        <f>C24*D24</f>
        <v>4774688</v>
      </c>
      <c r="F24" s="56" t="s">
        <v>42</v>
      </c>
      <c r="G24" s="57"/>
      <c r="H24" s="14">
        <f>H21</f>
        <v>109.5</v>
      </c>
      <c r="I24" s="24">
        <v>17554</v>
      </c>
      <c r="J24" s="40">
        <f>H24*I24</f>
        <v>1922163</v>
      </c>
    </row>
    <row r="25" spans="1:10" x14ac:dyDescent="0.25">
      <c r="A25" s="58" t="s">
        <v>41</v>
      </c>
      <c r="B25" s="59"/>
      <c r="C25" s="27">
        <f>(C5*1000-C24)/1000</f>
        <v>47.398000000000003</v>
      </c>
      <c r="D25" s="28">
        <v>480900</v>
      </c>
      <c r="E25" s="39">
        <f>C25*D25</f>
        <v>22793698.200000003</v>
      </c>
      <c r="F25" s="58" t="s">
        <v>41</v>
      </c>
      <c r="G25" s="59"/>
      <c r="H25" s="26">
        <f>(H5*1000-H21)/1000</f>
        <v>58.210500000000003</v>
      </c>
      <c r="I25" s="27">
        <v>480900</v>
      </c>
      <c r="J25" s="41">
        <f>H25*I25</f>
        <v>27993429.450000003</v>
      </c>
    </row>
    <row r="26" spans="1:10" x14ac:dyDescent="0.25">
      <c r="A26" s="66" t="s">
        <v>46</v>
      </c>
      <c r="B26" s="67"/>
      <c r="C26" s="14"/>
      <c r="D26" s="6"/>
      <c r="E26" s="40">
        <f>E24+E25</f>
        <v>27568386.200000003</v>
      </c>
      <c r="F26" s="56" t="s">
        <v>46</v>
      </c>
      <c r="G26" s="57"/>
      <c r="H26" s="14"/>
      <c r="I26" s="14"/>
      <c r="J26" s="40">
        <f>J24+J25</f>
        <v>29915592.450000003</v>
      </c>
    </row>
    <row r="27" spans="1:10" x14ac:dyDescent="0.25">
      <c r="A27" s="56" t="s">
        <v>47</v>
      </c>
      <c r="B27" s="57"/>
      <c r="C27" s="14"/>
      <c r="D27" s="6"/>
      <c r="E27" s="40">
        <f>E26*10%</f>
        <v>2756838.6200000006</v>
      </c>
      <c r="F27" s="56" t="s">
        <v>47</v>
      </c>
      <c r="G27" s="57"/>
      <c r="H27" s="36"/>
      <c r="I27" s="14"/>
      <c r="J27" s="40">
        <f>J26*10%</f>
        <v>2991559.2450000006</v>
      </c>
    </row>
    <row r="28" spans="1:10" ht="15.75" thickBot="1" x14ac:dyDescent="0.3">
      <c r="A28" s="56" t="s">
        <v>48</v>
      </c>
      <c r="B28" s="57"/>
      <c r="C28" s="57"/>
      <c r="D28" s="57"/>
      <c r="E28" s="40">
        <f>(E26+E27)*10%</f>
        <v>3032522.4820000008</v>
      </c>
      <c r="F28" s="56" t="s">
        <v>51</v>
      </c>
      <c r="G28" s="57"/>
      <c r="H28" s="57"/>
      <c r="I28" s="57"/>
      <c r="J28" s="40">
        <f>(J26+J27)*6%</f>
        <v>1974429.1017000002</v>
      </c>
    </row>
    <row r="29" spans="1:10" ht="15.75" thickBot="1" x14ac:dyDescent="0.3">
      <c r="A29" s="8"/>
      <c r="B29" s="42" t="s">
        <v>49</v>
      </c>
      <c r="C29" s="43"/>
      <c r="D29" s="44"/>
      <c r="E29" s="45">
        <f>E26+E27+E28</f>
        <v>33357747.302000005</v>
      </c>
      <c r="F29" s="8"/>
      <c r="G29" s="42" t="s">
        <v>49</v>
      </c>
      <c r="H29" s="43"/>
      <c r="I29" s="43"/>
      <c r="J29" s="45">
        <f>J26+J27+J28</f>
        <v>34881580.796700001</v>
      </c>
    </row>
    <row r="30" spans="1:10" s="6" customFormat="1" x14ac:dyDescent="0.25">
      <c r="A30" s="18" t="s">
        <v>52</v>
      </c>
    </row>
    <row r="31" spans="1:10" s="48" customFormat="1" ht="32.25" customHeight="1" x14ac:dyDescent="0.25">
      <c r="A31" s="74" t="s">
        <v>56</v>
      </c>
      <c r="B31" s="75"/>
      <c r="C31" s="75"/>
      <c r="D31" s="75"/>
      <c r="E31" s="75"/>
      <c r="F31" s="75"/>
      <c r="G31" s="75"/>
      <c r="H31" s="75"/>
      <c r="I31" s="75"/>
      <c r="J31" s="75"/>
    </row>
    <row r="32" spans="1:10" s="48" customFormat="1" ht="6.75" customHeight="1" x14ac:dyDescent="0.25">
      <c r="A32" s="47"/>
    </row>
    <row r="33" spans="1:10" s="50" customFormat="1" ht="29.25" customHeight="1" x14ac:dyDescent="0.25">
      <c r="A33" s="55" t="s">
        <v>57</v>
      </c>
      <c r="B33" s="55"/>
      <c r="C33" s="55"/>
      <c r="D33" s="55"/>
      <c r="E33" s="55"/>
      <c r="F33" s="55"/>
      <c r="G33" s="55"/>
      <c r="H33" s="55"/>
      <c r="I33" s="55"/>
      <c r="J33" s="55"/>
    </row>
    <row r="34" spans="1:10" s="50" customFormat="1" ht="5.25" customHeight="1" x14ac:dyDescent="0.25">
      <c r="A34" s="49"/>
    </row>
    <row r="35" spans="1:10" s="50" customFormat="1" x14ac:dyDescent="0.25">
      <c r="A35" s="49" t="s">
        <v>54</v>
      </c>
      <c r="B35" s="50" t="s">
        <v>55</v>
      </c>
    </row>
    <row r="36" spans="1:10" s="6" customFormat="1" x14ac:dyDescent="0.25">
      <c r="A36" s="12"/>
    </row>
    <row r="37" spans="1:10" s="6" customFormat="1" x14ac:dyDescent="0.25">
      <c r="A37" s="12"/>
    </row>
    <row r="38" spans="1:10" x14ac:dyDescent="0.25">
      <c r="A38" s="12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5">
      <c r="A39" s="12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5">
      <c r="A40" s="12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25">
      <c r="A41" s="12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12"/>
      <c r="B42" s="6"/>
      <c r="C42" s="6"/>
      <c r="D42" s="6"/>
      <c r="E42" s="6"/>
      <c r="F42" s="6"/>
      <c r="G42" s="6"/>
      <c r="H42" s="6"/>
      <c r="I42" s="6"/>
      <c r="J42" s="6"/>
    </row>
    <row r="43" spans="1:10" s="22" customFormat="1" x14ac:dyDescent="0.25">
      <c r="A43" s="22" t="s">
        <v>35</v>
      </c>
    </row>
    <row r="44" spans="1:10" s="22" customFormat="1" x14ac:dyDescent="0.25">
      <c r="A44" s="22" t="s">
        <v>33</v>
      </c>
      <c r="B44" s="22">
        <f>272*85000</f>
        <v>23120000</v>
      </c>
      <c r="C44" s="22">
        <f>85000/4.8421</f>
        <v>17554.36690692055</v>
      </c>
      <c r="G44" s="22">
        <f>109.5*100000</f>
        <v>10950000</v>
      </c>
    </row>
    <row r="45" spans="1:10" s="22" customFormat="1" x14ac:dyDescent="0.25">
      <c r="A45" s="22" t="s">
        <v>34</v>
      </c>
      <c r="B45" s="22">
        <f>B44/4.8</f>
        <v>4816666.666666667</v>
      </c>
      <c r="G45" s="22">
        <f>G44/4.8</f>
        <v>2281250</v>
      </c>
    </row>
    <row r="46" spans="1:10" s="22" customFormat="1" x14ac:dyDescent="0.25">
      <c r="A46" s="22" t="s">
        <v>36</v>
      </c>
      <c r="D46" s="23">
        <f>500320</f>
        <v>500320</v>
      </c>
    </row>
    <row r="47" spans="1:10" s="23" customFormat="1" x14ac:dyDescent="0.25"/>
    <row r="48" spans="1:10" s="22" customFormat="1" x14ac:dyDescent="0.25">
      <c r="A48" s="22">
        <f>47.398*500320</f>
        <v>23714167.360000003</v>
      </c>
      <c r="G48" s="22">
        <f>58210</f>
        <v>58210</v>
      </c>
    </row>
    <row r="49" spans="1:7" s="23" customFormat="1" x14ac:dyDescent="0.25">
      <c r="A49" s="23" t="s">
        <v>37</v>
      </c>
      <c r="B49" s="23">
        <f>B45+A48</f>
        <v>28530834.026666671</v>
      </c>
      <c r="G49" s="23">
        <f>58.2105*500320+J24</f>
        <v>31046040.360000003</v>
      </c>
    </row>
    <row r="50" spans="1:7" s="22" customFormat="1" x14ac:dyDescent="0.25">
      <c r="A50" s="22" t="s">
        <v>38</v>
      </c>
      <c r="B50" s="22">
        <f>B49*0.1</f>
        <v>2853083.4026666675</v>
      </c>
      <c r="G50" s="22">
        <f>G49*0.1</f>
        <v>3104604.0360000003</v>
      </c>
    </row>
    <row r="51" spans="1:7" s="22" customFormat="1" x14ac:dyDescent="0.25">
      <c r="A51" s="22" t="s">
        <v>39</v>
      </c>
      <c r="B51" s="22">
        <f>(B49+B50)*0.08</f>
        <v>2510713.394346667</v>
      </c>
      <c r="G51" s="22">
        <f>(G49+G50)*0.08</f>
        <v>2732051.5516800005</v>
      </c>
    </row>
    <row r="52" spans="1:7" s="22" customFormat="1" x14ac:dyDescent="0.25">
      <c r="B52" s="22">
        <f>SUM(B49:B51)</f>
        <v>33894630.823680006</v>
      </c>
      <c r="G52" s="22">
        <f>SUM(G48:G51)</f>
        <v>36940905.947680004</v>
      </c>
    </row>
    <row r="53" spans="1:7" s="22" customFormat="1" x14ac:dyDescent="0.25"/>
    <row r="54" spans="1:7" s="22" customFormat="1" x14ac:dyDescent="0.25"/>
    <row r="55" spans="1:7" s="22" customFormat="1" x14ac:dyDescent="0.25"/>
  </sheetData>
  <mergeCells count="16">
    <mergeCell ref="A1:J1"/>
    <mergeCell ref="A31:J31"/>
    <mergeCell ref="A2:J2"/>
    <mergeCell ref="A33:J33"/>
    <mergeCell ref="A28:D28"/>
    <mergeCell ref="F28:I28"/>
    <mergeCell ref="F24:G24"/>
    <mergeCell ref="F25:G25"/>
    <mergeCell ref="F26:G26"/>
    <mergeCell ref="F27:G27"/>
    <mergeCell ref="A3:E3"/>
    <mergeCell ref="F3:J3"/>
    <mergeCell ref="A24:B24"/>
    <mergeCell ref="A25:B25"/>
    <mergeCell ref="A26:B26"/>
    <mergeCell ref="A27:B27"/>
  </mergeCells>
  <printOptions horizontalCentered="1" verticalCentered="1"/>
  <pageMargins left="0.25" right="0.25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A28" sqref="A28"/>
    </sheetView>
  </sheetViews>
  <sheetFormatPr defaultRowHeight="15" x14ac:dyDescent="0.25"/>
  <cols>
    <col min="1" max="1" width="13.85546875" bestFit="1" customWidth="1"/>
    <col min="2" max="2" width="23.28515625" customWidth="1"/>
    <col min="3" max="3" width="6.85546875" customWidth="1"/>
    <col min="4" max="4" width="9.42578125" customWidth="1"/>
    <col min="5" max="5" width="11.85546875" customWidth="1"/>
    <col min="6" max="6" width="10.42578125" customWidth="1"/>
    <col min="7" max="7" width="20" customWidth="1"/>
    <col min="8" max="8" width="10" customWidth="1"/>
    <col min="9" max="9" width="9.42578125" customWidth="1"/>
    <col min="10" max="10" width="13.28515625" customWidth="1"/>
  </cols>
  <sheetData>
    <row r="1" spans="1:10" ht="15.75" thickBot="1" x14ac:dyDescent="0.3"/>
    <row r="2" spans="1:10" ht="49.5" customHeight="1" thickBot="1" x14ac:dyDescent="0.3">
      <c r="A2" s="68" t="s">
        <v>0</v>
      </c>
      <c r="B2" s="69"/>
      <c r="C2" s="69"/>
      <c r="D2" s="69"/>
      <c r="E2" s="70"/>
      <c r="F2" s="71" t="s">
        <v>1</v>
      </c>
      <c r="G2" s="72"/>
      <c r="H2" s="72"/>
      <c r="I2" s="72"/>
      <c r="J2" s="73"/>
    </row>
    <row r="3" spans="1:10" x14ac:dyDescent="0.25">
      <c r="A3" s="1"/>
      <c r="B3" s="3"/>
      <c r="C3" s="2" t="s">
        <v>5</v>
      </c>
      <c r="D3" s="3"/>
      <c r="E3" s="4"/>
      <c r="F3" s="1"/>
      <c r="G3" s="16"/>
      <c r="H3" s="17" t="s">
        <v>5</v>
      </c>
      <c r="I3" s="17"/>
      <c r="J3" s="19"/>
    </row>
    <row r="4" spans="1:10" x14ac:dyDescent="0.25">
      <c r="A4" s="5"/>
      <c r="B4" s="6" t="s">
        <v>2</v>
      </c>
      <c r="C4" s="6">
        <v>47670</v>
      </c>
      <c r="D4" s="6"/>
      <c r="E4" s="7"/>
      <c r="F4" s="5"/>
      <c r="G4" s="14" t="s">
        <v>2</v>
      </c>
      <c r="H4" s="14">
        <v>58320</v>
      </c>
      <c r="I4" s="14"/>
      <c r="J4" s="20"/>
    </row>
    <row r="5" spans="1:10" x14ac:dyDescent="0.25">
      <c r="A5" s="5"/>
      <c r="B5" s="6"/>
      <c r="C5" s="6"/>
      <c r="D5" s="6"/>
      <c r="E5" s="7"/>
      <c r="F5" s="5"/>
      <c r="G5" s="14"/>
      <c r="H5" s="14"/>
      <c r="I5" s="14"/>
      <c r="J5" s="20"/>
    </row>
    <row r="6" spans="1:10" x14ac:dyDescent="0.25">
      <c r="A6" s="5"/>
      <c r="B6" s="6" t="s">
        <v>3</v>
      </c>
      <c r="C6" s="6">
        <f>C4-C7</f>
        <v>47398</v>
      </c>
      <c r="D6" s="6"/>
      <c r="E6" s="7"/>
      <c r="F6" s="5"/>
      <c r="G6" s="14" t="s">
        <v>3</v>
      </c>
      <c r="H6" s="14">
        <f>H4-H7</f>
        <v>58210.5</v>
      </c>
      <c r="I6" s="14"/>
      <c r="J6" s="20"/>
    </row>
    <row r="7" spans="1:10" x14ac:dyDescent="0.25">
      <c r="A7" s="5"/>
      <c r="B7" s="6" t="s">
        <v>4</v>
      </c>
      <c r="C7" s="6">
        <f>C22</f>
        <v>272</v>
      </c>
      <c r="D7" s="6"/>
      <c r="E7" s="7"/>
      <c r="F7" s="5"/>
      <c r="G7" s="14" t="s">
        <v>4</v>
      </c>
      <c r="H7" s="14">
        <f>H22</f>
        <v>109.5</v>
      </c>
      <c r="I7" s="14"/>
      <c r="J7" s="20"/>
    </row>
    <row r="8" spans="1:10" x14ac:dyDescent="0.25">
      <c r="A8" s="5"/>
      <c r="B8" s="6"/>
      <c r="C8" s="6"/>
      <c r="D8" s="6"/>
      <c r="E8" s="7"/>
      <c r="F8" s="5"/>
      <c r="G8" s="14"/>
      <c r="H8" s="14"/>
      <c r="I8" s="14"/>
      <c r="J8" s="20"/>
    </row>
    <row r="9" spans="1:10" x14ac:dyDescent="0.25">
      <c r="A9" s="15">
        <v>1</v>
      </c>
      <c r="B9" s="6" t="s">
        <v>7</v>
      </c>
      <c r="C9" s="6">
        <v>18</v>
      </c>
      <c r="D9" s="6"/>
      <c r="E9" s="7"/>
      <c r="F9" s="15">
        <v>1</v>
      </c>
      <c r="G9" s="18" t="s">
        <v>18</v>
      </c>
      <c r="H9" s="14">
        <v>8</v>
      </c>
      <c r="I9" s="14"/>
      <c r="J9" s="20"/>
    </row>
    <row r="10" spans="1:10" x14ac:dyDescent="0.25">
      <c r="A10" s="15">
        <v>2</v>
      </c>
      <c r="B10" s="6" t="s">
        <v>8</v>
      </c>
      <c r="C10" s="6">
        <v>6</v>
      </c>
      <c r="D10" s="6"/>
      <c r="E10" s="7"/>
      <c r="F10" s="15">
        <v>2</v>
      </c>
      <c r="G10" s="18" t="s">
        <v>19</v>
      </c>
      <c r="H10" s="14">
        <v>12</v>
      </c>
      <c r="I10" s="14"/>
      <c r="J10" s="20"/>
    </row>
    <row r="11" spans="1:10" x14ac:dyDescent="0.25">
      <c r="A11" s="15">
        <v>3</v>
      </c>
      <c r="B11" s="6" t="s">
        <v>9</v>
      </c>
      <c r="C11" s="6">
        <v>8</v>
      </c>
      <c r="D11" s="6"/>
      <c r="E11" s="7"/>
      <c r="F11" s="15">
        <v>3</v>
      </c>
      <c r="G11" s="18" t="s">
        <v>20</v>
      </c>
      <c r="H11" s="14">
        <v>7</v>
      </c>
      <c r="I11" s="14"/>
      <c r="J11" s="20"/>
    </row>
    <row r="12" spans="1:10" x14ac:dyDescent="0.25">
      <c r="A12" s="15">
        <v>4</v>
      </c>
      <c r="B12" s="6" t="s">
        <v>10</v>
      </c>
      <c r="C12" s="6">
        <v>10</v>
      </c>
      <c r="D12" s="6"/>
      <c r="E12" s="7"/>
      <c r="F12" s="15">
        <v>4</v>
      </c>
      <c r="G12" s="14" t="s">
        <v>21</v>
      </c>
      <c r="H12" s="14">
        <v>14</v>
      </c>
      <c r="I12" s="14"/>
      <c r="J12" s="20"/>
    </row>
    <row r="13" spans="1:10" x14ac:dyDescent="0.25">
      <c r="A13" s="15">
        <v>5</v>
      </c>
      <c r="B13" s="6" t="s">
        <v>6</v>
      </c>
      <c r="C13" s="6">
        <v>6</v>
      </c>
      <c r="D13" s="6"/>
      <c r="E13" s="7"/>
      <c r="F13" s="15">
        <v>5</v>
      </c>
      <c r="G13" s="14" t="s">
        <v>22</v>
      </c>
      <c r="H13" s="14">
        <v>7</v>
      </c>
      <c r="I13" s="14"/>
      <c r="J13" s="20"/>
    </row>
    <row r="14" spans="1:10" x14ac:dyDescent="0.25">
      <c r="A14" s="15">
        <v>6</v>
      </c>
      <c r="B14" s="6" t="s">
        <v>11</v>
      </c>
      <c r="C14" s="6">
        <v>7</v>
      </c>
      <c r="D14" s="6"/>
      <c r="E14" s="7"/>
      <c r="F14" s="15">
        <v>6</v>
      </c>
      <c r="G14" s="14" t="s">
        <v>17</v>
      </c>
      <c r="H14" s="14">
        <v>7</v>
      </c>
      <c r="I14" s="14"/>
      <c r="J14" s="20"/>
    </row>
    <row r="15" spans="1:10" x14ac:dyDescent="0.25">
      <c r="A15" s="15">
        <v>7</v>
      </c>
      <c r="B15" s="6" t="s">
        <v>12</v>
      </c>
      <c r="C15" s="6">
        <v>7</v>
      </c>
      <c r="D15" s="6"/>
      <c r="E15" s="7"/>
      <c r="F15" s="15">
        <v>7</v>
      </c>
      <c r="G15" s="14" t="s">
        <v>25</v>
      </c>
      <c r="H15" s="14">
        <v>10</v>
      </c>
      <c r="I15" s="14"/>
      <c r="J15" s="20"/>
    </row>
    <row r="16" spans="1:10" x14ac:dyDescent="0.25">
      <c r="A16" s="15">
        <v>8</v>
      </c>
      <c r="B16" s="6" t="s">
        <v>13</v>
      </c>
      <c r="C16" s="6">
        <v>7</v>
      </c>
      <c r="D16" s="6"/>
      <c r="E16" s="7"/>
      <c r="F16" s="15">
        <v>8</v>
      </c>
      <c r="G16" s="14" t="s">
        <v>26</v>
      </c>
      <c r="H16" s="14">
        <v>5</v>
      </c>
      <c r="I16" s="14"/>
      <c r="J16" s="20"/>
    </row>
    <row r="17" spans="1:10" x14ac:dyDescent="0.25">
      <c r="A17" s="15">
        <v>9</v>
      </c>
      <c r="B17" s="6" t="s">
        <v>23</v>
      </c>
      <c r="C17" s="6">
        <v>5</v>
      </c>
      <c r="D17" s="6"/>
      <c r="E17" s="7"/>
      <c r="F17" s="15">
        <v>9</v>
      </c>
      <c r="G17" s="14" t="s">
        <v>27</v>
      </c>
      <c r="H17" s="14">
        <v>5</v>
      </c>
      <c r="I17" s="14"/>
      <c r="J17" s="20"/>
    </row>
    <row r="18" spans="1:10" x14ac:dyDescent="0.25">
      <c r="A18" s="15">
        <v>10</v>
      </c>
      <c r="B18" s="6" t="s">
        <v>14</v>
      </c>
      <c r="C18" s="6">
        <v>104</v>
      </c>
      <c r="D18" s="6"/>
      <c r="E18" s="7"/>
      <c r="F18" s="15">
        <v>10</v>
      </c>
      <c r="G18" s="14" t="s">
        <v>28</v>
      </c>
      <c r="H18" s="14">
        <v>5</v>
      </c>
      <c r="I18" s="14"/>
      <c r="J18" s="20"/>
    </row>
    <row r="19" spans="1:10" x14ac:dyDescent="0.25">
      <c r="A19" s="15">
        <v>11</v>
      </c>
      <c r="B19" s="6" t="s">
        <v>15</v>
      </c>
      <c r="C19" s="6">
        <v>74</v>
      </c>
      <c r="D19" s="6"/>
      <c r="E19" s="7"/>
      <c r="F19" s="15">
        <v>11</v>
      </c>
      <c r="G19" s="14" t="s">
        <v>29</v>
      </c>
      <c r="H19" s="14">
        <v>5</v>
      </c>
      <c r="I19" s="14"/>
      <c r="J19" s="20"/>
    </row>
    <row r="20" spans="1:10" x14ac:dyDescent="0.25">
      <c r="A20" s="15">
        <v>12</v>
      </c>
      <c r="B20" s="6" t="s">
        <v>16</v>
      </c>
      <c r="C20" s="6">
        <v>13</v>
      </c>
      <c r="D20" s="6"/>
      <c r="E20" s="7"/>
      <c r="F20" s="15">
        <v>12</v>
      </c>
      <c r="G20" s="14" t="s">
        <v>30</v>
      </c>
      <c r="H20" s="14">
        <v>15</v>
      </c>
      <c r="I20" s="14"/>
      <c r="J20" s="20"/>
    </row>
    <row r="21" spans="1:10" x14ac:dyDescent="0.25">
      <c r="A21" s="15">
        <v>13</v>
      </c>
      <c r="B21" s="6" t="s">
        <v>24</v>
      </c>
      <c r="C21" s="12">
        <v>7</v>
      </c>
      <c r="D21" s="6"/>
      <c r="E21" s="7"/>
      <c r="F21" s="15">
        <v>13</v>
      </c>
      <c r="G21" s="14" t="s">
        <v>31</v>
      </c>
      <c r="H21" s="14">
        <v>9.5</v>
      </c>
      <c r="I21" s="14"/>
      <c r="J21" s="20"/>
    </row>
    <row r="22" spans="1:10" ht="15.75" thickBot="1" x14ac:dyDescent="0.3">
      <c r="A22" s="8"/>
      <c r="B22" s="13" t="s">
        <v>32</v>
      </c>
      <c r="C22" s="13">
        <f>SUM(C9:C21)</f>
        <v>272</v>
      </c>
      <c r="D22" s="9"/>
      <c r="E22" s="10"/>
      <c r="F22" s="8"/>
      <c r="G22" s="13" t="s">
        <v>32</v>
      </c>
      <c r="H22" s="13">
        <f>SUM(H9:H21)</f>
        <v>109.5</v>
      </c>
      <c r="I22" s="13"/>
      <c r="J22" s="21"/>
    </row>
    <row r="23" spans="1:10" x14ac:dyDescent="0.25">
      <c r="A23" s="11"/>
    </row>
    <row r="24" spans="1:10" s="22" customFormat="1" x14ac:dyDescent="0.25">
      <c r="A24" s="22" t="s">
        <v>35</v>
      </c>
    </row>
    <row r="25" spans="1:10" s="22" customFormat="1" x14ac:dyDescent="0.25">
      <c r="A25" s="22" t="s">
        <v>33</v>
      </c>
      <c r="B25" s="22">
        <f>272*100000</f>
        <v>27200000</v>
      </c>
      <c r="G25" s="22">
        <f>109.5*100000</f>
        <v>10950000</v>
      </c>
    </row>
    <row r="26" spans="1:10" s="22" customFormat="1" x14ac:dyDescent="0.25">
      <c r="A26" s="22" t="s">
        <v>34</v>
      </c>
      <c r="B26" s="22">
        <f>B25/4.8</f>
        <v>5666666.666666667</v>
      </c>
      <c r="G26" s="22">
        <f>G25/4.8</f>
        <v>2281250</v>
      </c>
    </row>
    <row r="27" spans="1:10" s="22" customFormat="1" x14ac:dyDescent="0.25">
      <c r="A27" s="22" t="s">
        <v>36</v>
      </c>
      <c r="D27" s="23">
        <f>500320</f>
        <v>500320</v>
      </c>
    </row>
    <row r="28" spans="1:10" s="23" customFormat="1" x14ac:dyDescent="0.25">
      <c r="A28" s="23" t="s">
        <v>40</v>
      </c>
    </row>
    <row r="29" spans="1:10" s="22" customFormat="1" x14ac:dyDescent="0.25">
      <c r="A29" s="22">
        <f>47.398*500320</f>
        <v>23714167.360000003</v>
      </c>
      <c r="G29" s="22">
        <f>58210</f>
        <v>58210</v>
      </c>
    </row>
    <row r="30" spans="1:10" s="23" customFormat="1" x14ac:dyDescent="0.25">
      <c r="A30" s="23" t="s">
        <v>37</v>
      </c>
      <c r="B30" s="23">
        <f>B26+A29</f>
        <v>29380834.026666671</v>
      </c>
      <c r="G30" s="23">
        <f>58.2105*500320</f>
        <v>29123877.360000003</v>
      </c>
    </row>
    <row r="31" spans="1:10" s="22" customFormat="1" x14ac:dyDescent="0.25">
      <c r="A31" s="22" t="s">
        <v>38</v>
      </c>
      <c r="B31" s="22">
        <f>B30*0.1</f>
        <v>2938083.4026666675</v>
      </c>
      <c r="G31" s="22">
        <f>G30*0.1</f>
        <v>2912387.7360000005</v>
      </c>
    </row>
    <row r="32" spans="1:10" s="22" customFormat="1" x14ac:dyDescent="0.25">
      <c r="A32" s="22" t="s">
        <v>39</v>
      </c>
      <c r="B32" s="22">
        <f>(B30+B31)*0.08</f>
        <v>2585513.394346667</v>
      </c>
      <c r="G32" s="22">
        <f>(G30+G31)*0.08</f>
        <v>2562901.2076800005</v>
      </c>
    </row>
    <row r="33" spans="2:9" s="22" customFormat="1" x14ac:dyDescent="0.25">
      <c r="B33" s="22">
        <f>SUM(B30:B32)</f>
        <v>34904430.823680006</v>
      </c>
      <c r="D33" s="22">
        <f>B33/47.67</f>
        <v>732209.5830434236</v>
      </c>
      <c r="G33" s="22">
        <f>SUM(G29:G32)</f>
        <v>34657376.303680003</v>
      </c>
      <c r="I33" s="22">
        <f>G33/58.32</f>
        <v>594262.28229903977</v>
      </c>
    </row>
    <row r="34" spans="2:9" s="22" customFormat="1" x14ac:dyDescent="0.25"/>
    <row r="35" spans="2:9" s="22" customFormat="1" x14ac:dyDescent="0.25"/>
    <row r="36" spans="2:9" s="22" customFormat="1" x14ac:dyDescent="0.25">
      <c r="B36" s="22">
        <f>472000*1.03</f>
        <v>486160</v>
      </c>
    </row>
  </sheetData>
  <mergeCells count="2">
    <mergeCell ref="A2:E2"/>
    <mergeCell ref="F2:J2"/>
  </mergeCells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Calculatie finala</vt:lpstr>
      <vt:lpstr>Initial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IONESCU</dc:creator>
  <cp:lastModifiedBy>Aura IONESCU</cp:lastModifiedBy>
  <cp:lastPrinted>2020-05-04T08:25:07Z</cp:lastPrinted>
  <dcterms:created xsi:type="dcterms:W3CDTF">2020-04-30T11:18:46Z</dcterms:created>
  <dcterms:modified xsi:type="dcterms:W3CDTF">2020-05-04T08:25:42Z</dcterms:modified>
</cp:coreProperties>
</file>